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0 OŠKS\2.1_Výběrová řízení\nad 250 000,-\2019\07.01_MŠ Masarykova - 8090 rekce 2 výdejen jídel\2.Výzva do VERA_2\"/>
    </mc:Choice>
  </mc:AlternateContent>
  <bookViews>
    <workbookView xWindow="0" yWindow="0" windowWidth="17250" windowHeight="12210" firstSheet="2" activeTab="5"/>
  </bookViews>
  <sheets>
    <sheet name="Rekapitulace stavby" sheetId="1" r:id="rId1"/>
    <sheet name="02 - Voda a kanalizace" sheetId="2" r:id="rId2"/>
    <sheet name="03 - VZT" sheetId="3" r:id="rId3"/>
    <sheet name="04 - Vytápění" sheetId="4" r:id="rId4"/>
    <sheet name="05 - Elektro" sheetId="5" r:id="rId5"/>
    <sheet name="01 - Stavební úpravy" sheetId="6" r:id="rId6"/>
  </sheets>
  <definedNames>
    <definedName name="_xlnm._FilterDatabase" localSheetId="5" hidden="1">'01 - Stavební úpravy'!$C$134:$K$273</definedName>
    <definedName name="_xlnm._FilterDatabase" localSheetId="1" hidden="1">'02 - Voda a kanalizace'!$C$124:$K$163</definedName>
    <definedName name="_xlnm._FilterDatabase" localSheetId="2" hidden="1">'03 - VZT'!$C$118:$K$131</definedName>
    <definedName name="_xlnm._FilterDatabase" localSheetId="3" hidden="1">'04 - Vytápění'!$C$122:$K$140</definedName>
    <definedName name="_xlnm._FilterDatabase" localSheetId="4" hidden="1">'05 - Elektro'!$C$122:$K$172</definedName>
    <definedName name="_xlnm.Print_Titles" localSheetId="5">'01 - Stavební úpravy'!$134:$134</definedName>
    <definedName name="_xlnm.Print_Titles" localSheetId="1">'02 - Voda a kanalizace'!$124:$124</definedName>
    <definedName name="_xlnm.Print_Titles" localSheetId="2">'03 - VZT'!$118:$118</definedName>
    <definedName name="_xlnm.Print_Titles" localSheetId="3">'04 - Vytápění'!$122:$122</definedName>
    <definedName name="_xlnm.Print_Titles" localSheetId="4">'05 - Elektro'!$122:$122</definedName>
    <definedName name="_xlnm.Print_Titles" localSheetId="0">'Rekapitulace stavby'!$92:$92</definedName>
    <definedName name="_xlnm.Print_Area" localSheetId="5">'01 - Stavební úpravy'!$C$4:$K$76,'01 - Stavební úpravy'!$C$82:$J$116,'01 - Stavební úpravy'!$C$122:$K$273</definedName>
    <definedName name="_xlnm.Print_Area" localSheetId="1">'02 - Voda a kanalizace'!$C$4:$K$76,'02 - Voda a kanalizace'!$C$82:$J$106,'02 - Voda a kanalizace'!$C$112:$K$163</definedName>
    <definedName name="_xlnm.Print_Area" localSheetId="2">'03 - VZT'!$C$4:$K$76,'03 - VZT'!$C$82:$J$100,'03 - VZT'!$C$106:$K$131</definedName>
    <definedName name="_xlnm.Print_Area" localSheetId="3">'04 - Vytápění'!$C$4:$K$76,'04 - Vytápění'!$C$82:$J$104,'04 - Vytápění'!$C$110:$K$140</definedName>
    <definedName name="_xlnm.Print_Area" localSheetId="4">'05 - Elektro'!$C$4:$K$76,'05 - Elektro'!$C$82:$J$104,'05 - Elektro'!$C$110:$K$172</definedName>
    <definedName name="_xlnm.Print_Area" localSheetId="0">'Rekapitulace stavby'!$D$4:$AQ$100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273" i="6"/>
  <c r="BH273" i="6"/>
  <c r="BG273" i="6"/>
  <c r="BF273" i="6"/>
  <c r="T273" i="6"/>
  <c r="T272" i="6"/>
  <c r="T271" i="6"/>
  <c r="R273" i="6"/>
  <c r="R272" i="6"/>
  <c r="R271" i="6"/>
  <c r="P273" i="6"/>
  <c r="P272" i="6" s="1"/>
  <c r="P271" i="6" s="1"/>
  <c r="BK273" i="6"/>
  <c r="BK272" i="6" s="1"/>
  <c r="J273" i="6"/>
  <c r="BE273" i="6" s="1"/>
  <c r="BI268" i="6"/>
  <c r="BH268" i="6"/>
  <c r="BG268" i="6"/>
  <c r="BF268" i="6"/>
  <c r="T268" i="6"/>
  <c r="T267" i="6" s="1"/>
  <c r="R268" i="6"/>
  <c r="R267" i="6"/>
  <c r="P268" i="6"/>
  <c r="P267" i="6" s="1"/>
  <c r="BK268" i="6"/>
  <c r="BK267" i="6"/>
  <c r="J267" i="6"/>
  <c r="J113" i="6" s="1"/>
  <c r="J268" i="6"/>
  <c r="BE268" i="6"/>
  <c r="BI264" i="6"/>
  <c r="BH264" i="6"/>
  <c r="BG264" i="6"/>
  <c r="BF264" i="6"/>
  <c r="T264" i="6"/>
  <c r="T261" i="6" s="1"/>
  <c r="R264" i="6"/>
  <c r="P264" i="6"/>
  <c r="BK264" i="6"/>
  <c r="J264" i="6"/>
  <c r="BE264" i="6" s="1"/>
  <c r="BI262" i="6"/>
  <c r="BH262" i="6"/>
  <c r="BG262" i="6"/>
  <c r="BF262" i="6"/>
  <c r="T262" i="6"/>
  <c r="R262" i="6"/>
  <c r="R261" i="6" s="1"/>
  <c r="P262" i="6"/>
  <c r="P261" i="6"/>
  <c r="BK262" i="6"/>
  <c r="J262" i="6"/>
  <c r="BE262" i="6"/>
  <c r="BI260" i="6"/>
  <c r="BH260" i="6"/>
  <c r="BG260" i="6"/>
  <c r="BF260" i="6"/>
  <c r="T260" i="6"/>
  <c r="R260" i="6"/>
  <c r="P260" i="6"/>
  <c r="BK260" i="6"/>
  <c r="J260" i="6"/>
  <c r="BE260" i="6"/>
  <c r="BI258" i="6"/>
  <c r="BH258" i="6"/>
  <c r="BG258" i="6"/>
  <c r="BF258" i="6"/>
  <c r="T258" i="6"/>
  <c r="T257" i="6" s="1"/>
  <c r="R258" i="6"/>
  <c r="R257" i="6"/>
  <c r="P258" i="6"/>
  <c r="BK258" i="6"/>
  <c r="BK257" i="6"/>
  <c r="J257" i="6"/>
  <c r="J111" i="6" s="1"/>
  <c r="J258" i="6"/>
  <c r="BE258" i="6"/>
  <c r="BI256" i="6"/>
  <c r="BH256" i="6"/>
  <c r="BG256" i="6"/>
  <c r="BF256" i="6"/>
  <c r="T256" i="6"/>
  <c r="T241" i="6" s="1"/>
  <c r="R256" i="6"/>
  <c r="P256" i="6"/>
  <c r="BK256" i="6"/>
  <c r="J256" i="6"/>
  <c r="BE256" i="6" s="1"/>
  <c r="BI254" i="6"/>
  <c r="BH254" i="6"/>
  <c r="BG254" i="6"/>
  <c r="BF254" i="6"/>
  <c r="T254" i="6"/>
  <c r="R254" i="6"/>
  <c r="P254" i="6"/>
  <c r="P241" i="6" s="1"/>
  <c r="BK254" i="6"/>
  <c r="J254" i="6"/>
  <c r="BE254" i="6"/>
  <c r="BI252" i="6"/>
  <c r="BH252" i="6"/>
  <c r="BG252" i="6"/>
  <c r="BF252" i="6"/>
  <c r="T252" i="6"/>
  <c r="R252" i="6"/>
  <c r="P252" i="6"/>
  <c r="BK252" i="6"/>
  <c r="J252" i="6"/>
  <c r="BE252" i="6" s="1"/>
  <c r="BI250" i="6"/>
  <c r="BH250" i="6"/>
  <c r="BG250" i="6"/>
  <c r="BF250" i="6"/>
  <c r="T250" i="6"/>
  <c r="R250" i="6"/>
  <c r="P250" i="6"/>
  <c r="BK250" i="6"/>
  <c r="J250" i="6"/>
  <c r="BE250" i="6"/>
  <c r="BI248" i="6"/>
  <c r="BH248" i="6"/>
  <c r="BG248" i="6"/>
  <c r="BF248" i="6"/>
  <c r="T248" i="6"/>
  <c r="R248" i="6"/>
  <c r="P248" i="6"/>
  <c r="BK248" i="6"/>
  <c r="J248" i="6"/>
  <c r="BE248" i="6" s="1"/>
  <c r="BI246" i="6"/>
  <c r="BH246" i="6"/>
  <c r="BG246" i="6"/>
  <c r="BF246" i="6"/>
  <c r="T246" i="6"/>
  <c r="R246" i="6"/>
  <c r="P246" i="6"/>
  <c r="BK246" i="6"/>
  <c r="J246" i="6"/>
  <c r="BE246" i="6"/>
  <c r="BI244" i="6"/>
  <c r="BH244" i="6"/>
  <c r="BG244" i="6"/>
  <c r="BF244" i="6"/>
  <c r="T244" i="6"/>
  <c r="R244" i="6"/>
  <c r="P244" i="6"/>
  <c r="BK244" i="6"/>
  <c r="J244" i="6"/>
  <c r="BE244" i="6" s="1"/>
  <c r="BI242" i="6"/>
  <c r="BH242" i="6"/>
  <c r="BG242" i="6"/>
  <c r="BF242" i="6"/>
  <c r="T242" i="6"/>
  <c r="R242" i="6"/>
  <c r="R241" i="6" s="1"/>
  <c r="P242" i="6"/>
  <c r="BK242" i="6"/>
  <c r="J242" i="6"/>
  <c r="BE242" i="6" s="1"/>
  <c r="BI240" i="6"/>
  <c r="BH240" i="6"/>
  <c r="BG240" i="6"/>
  <c r="BF240" i="6"/>
  <c r="T240" i="6"/>
  <c r="R240" i="6"/>
  <c r="P240" i="6"/>
  <c r="BK240" i="6"/>
  <c r="J240" i="6"/>
  <c r="BE240" i="6"/>
  <c r="BI239" i="6"/>
  <c r="BH239" i="6"/>
  <c r="BG239" i="6"/>
  <c r="BF239" i="6"/>
  <c r="T239" i="6"/>
  <c r="R239" i="6"/>
  <c r="P239" i="6"/>
  <c r="BK239" i="6"/>
  <c r="J239" i="6"/>
  <c r="BE239" i="6" s="1"/>
  <c r="BI238" i="6"/>
  <c r="BH238" i="6"/>
  <c r="BG238" i="6"/>
  <c r="BF238" i="6"/>
  <c r="T238" i="6"/>
  <c r="R238" i="6"/>
  <c r="P238" i="6"/>
  <c r="BK238" i="6"/>
  <c r="J238" i="6"/>
  <c r="BE238" i="6"/>
  <c r="BI237" i="6"/>
  <c r="BH237" i="6"/>
  <c r="BG237" i="6"/>
  <c r="BF237" i="6"/>
  <c r="T237" i="6"/>
  <c r="R237" i="6"/>
  <c r="P237" i="6"/>
  <c r="BK237" i="6"/>
  <c r="J237" i="6"/>
  <c r="BE237" i="6" s="1"/>
  <c r="BI236" i="6"/>
  <c r="BH236" i="6"/>
  <c r="BG236" i="6"/>
  <c r="BF236" i="6"/>
  <c r="T236" i="6"/>
  <c r="R236" i="6"/>
  <c r="P236" i="6"/>
  <c r="BK236" i="6"/>
  <c r="J236" i="6"/>
  <c r="BE236" i="6"/>
  <c r="BI235" i="6"/>
  <c r="BH235" i="6"/>
  <c r="BG235" i="6"/>
  <c r="BF235" i="6"/>
  <c r="T235" i="6"/>
  <c r="R235" i="6"/>
  <c r="P235" i="6"/>
  <c r="BK235" i="6"/>
  <c r="J235" i="6"/>
  <c r="BE235" i="6" s="1"/>
  <c r="BI234" i="6"/>
  <c r="BH234" i="6"/>
  <c r="BG234" i="6"/>
  <c r="BF234" i="6"/>
  <c r="T234" i="6"/>
  <c r="R234" i="6"/>
  <c r="P234" i="6"/>
  <c r="BK234" i="6"/>
  <c r="J234" i="6"/>
  <c r="BE234" i="6"/>
  <c r="BI233" i="6"/>
  <c r="BH233" i="6"/>
  <c r="BG233" i="6"/>
  <c r="BF233" i="6"/>
  <c r="T233" i="6"/>
  <c r="R233" i="6"/>
  <c r="P233" i="6"/>
  <c r="BK233" i="6"/>
  <c r="J233" i="6"/>
  <c r="BE233" i="6" s="1"/>
  <c r="BI230" i="6"/>
  <c r="BH230" i="6"/>
  <c r="BG230" i="6"/>
  <c r="BF230" i="6"/>
  <c r="T230" i="6"/>
  <c r="R230" i="6"/>
  <c r="P230" i="6"/>
  <c r="BK230" i="6"/>
  <c r="J230" i="6"/>
  <c r="BE230" i="6"/>
  <c r="BI229" i="6"/>
  <c r="BH229" i="6"/>
  <c r="BG229" i="6"/>
  <c r="BF229" i="6"/>
  <c r="T229" i="6"/>
  <c r="R229" i="6"/>
  <c r="P229" i="6"/>
  <c r="BK229" i="6"/>
  <c r="J229" i="6"/>
  <c r="BE229" i="6" s="1"/>
  <c r="BI227" i="6"/>
  <c r="BH227" i="6"/>
  <c r="BG227" i="6"/>
  <c r="BF227" i="6"/>
  <c r="T227" i="6"/>
  <c r="R227" i="6"/>
  <c r="P227" i="6"/>
  <c r="BK227" i="6"/>
  <c r="J227" i="6"/>
  <c r="BE227" i="6"/>
  <c r="BI226" i="6"/>
  <c r="BH226" i="6"/>
  <c r="BG226" i="6"/>
  <c r="BF226" i="6"/>
  <c r="T226" i="6"/>
  <c r="R226" i="6"/>
  <c r="P226" i="6"/>
  <c r="BK226" i="6"/>
  <c r="J226" i="6"/>
  <c r="BE226" i="6" s="1"/>
  <c r="BI225" i="6"/>
  <c r="BH225" i="6"/>
  <c r="BG225" i="6"/>
  <c r="BF225" i="6"/>
  <c r="T225" i="6"/>
  <c r="R225" i="6"/>
  <c r="P225" i="6"/>
  <c r="BK225" i="6"/>
  <c r="J225" i="6"/>
  <c r="BE225" i="6"/>
  <c r="BI219" i="6"/>
  <c r="BH219" i="6"/>
  <c r="BG219" i="6"/>
  <c r="BF219" i="6"/>
  <c r="T219" i="6"/>
  <c r="R219" i="6"/>
  <c r="P219" i="6"/>
  <c r="BK219" i="6"/>
  <c r="J219" i="6"/>
  <c r="BE219" i="6" s="1"/>
  <c r="BI218" i="6"/>
  <c r="BH218" i="6"/>
  <c r="BG218" i="6"/>
  <c r="BF218" i="6"/>
  <c r="T218" i="6"/>
  <c r="R218" i="6"/>
  <c r="R215" i="6" s="1"/>
  <c r="P218" i="6"/>
  <c r="BK218" i="6"/>
  <c r="J218" i="6"/>
  <c r="BE218" i="6"/>
  <c r="BI216" i="6"/>
  <c r="BH216" i="6"/>
  <c r="BG216" i="6"/>
  <c r="BF216" i="6"/>
  <c r="T216" i="6"/>
  <c r="R216" i="6"/>
  <c r="P216" i="6"/>
  <c r="P215" i="6" s="1"/>
  <c r="BK216" i="6"/>
  <c r="J216" i="6"/>
  <c r="BE216" i="6" s="1"/>
  <c r="BI212" i="6"/>
  <c r="BH212" i="6"/>
  <c r="BG212" i="6"/>
  <c r="BF212" i="6"/>
  <c r="T212" i="6"/>
  <c r="T211" i="6" s="1"/>
  <c r="R212" i="6"/>
  <c r="R211" i="6"/>
  <c r="P212" i="6"/>
  <c r="P211" i="6" s="1"/>
  <c r="BK212" i="6"/>
  <c r="BK211" i="6"/>
  <c r="J211" i="6"/>
  <c r="J108" i="6" s="1"/>
  <c r="J212" i="6"/>
  <c r="BE212" i="6" s="1"/>
  <c r="BI209" i="6"/>
  <c r="BH209" i="6"/>
  <c r="BG209" i="6"/>
  <c r="BF209" i="6"/>
  <c r="T209" i="6"/>
  <c r="R209" i="6"/>
  <c r="P209" i="6"/>
  <c r="BK209" i="6"/>
  <c r="J209" i="6"/>
  <c r="BE209" i="6" s="1"/>
  <c r="BI207" i="6"/>
  <c r="BH207" i="6"/>
  <c r="BG207" i="6"/>
  <c r="BF207" i="6"/>
  <c r="T207" i="6"/>
  <c r="R207" i="6"/>
  <c r="P207" i="6"/>
  <c r="BK207" i="6"/>
  <c r="J207" i="6"/>
  <c r="BE207" i="6"/>
  <c r="BI205" i="6"/>
  <c r="BH205" i="6"/>
  <c r="BG205" i="6"/>
  <c r="BF205" i="6"/>
  <c r="T205" i="6"/>
  <c r="R205" i="6"/>
  <c r="P205" i="6"/>
  <c r="BK205" i="6"/>
  <c r="J205" i="6"/>
  <c r="BE205" i="6" s="1"/>
  <c r="BI203" i="6"/>
  <c r="BH203" i="6"/>
  <c r="BG203" i="6"/>
  <c r="BF203" i="6"/>
  <c r="T203" i="6"/>
  <c r="R203" i="6"/>
  <c r="R200" i="6" s="1"/>
  <c r="P203" i="6"/>
  <c r="BK203" i="6"/>
  <c r="J203" i="6"/>
  <c r="BE203" i="6"/>
  <c r="BI201" i="6"/>
  <c r="BH201" i="6"/>
  <c r="BG201" i="6"/>
  <c r="BF201" i="6"/>
  <c r="T201" i="6"/>
  <c r="R201" i="6"/>
  <c r="P201" i="6"/>
  <c r="P200" i="6" s="1"/>
  <c r="BK201" i="6"/>
  <c r="BK200" i="6"/>
  <c r="J200" i="6"/>
  <c r="J107" i="6" s="1"/>
  <c r="J201" i="6"/>
  <c r="BE201" i="6" s="1"/>
  <c r="BI199" i="6"/>
  <c r="BH199" i="6"/>
  <c r="BG199" i="6"/>
  <c r="BF199" i="6"/>
  <c r="T199" i="6"/>
  <c r="R199" i="6"/>
  <c r="P199" i="6"/>
  <c r="BK199" i="6"/>
  <c r="J199" i="6"/>
  <c r="BE199" i="6" s="1"/>
  <c r="BI198" i="6"/>
  <c r="BH198" i="6"/>
  <c r="BG198" i="6"/>
  <c r="BF198" i="6"/>
  <c r="T198" i="6"/>
  <c r="R198" i="6"/>
  <c r="R196" i="6" s="1"/>
  <c r="P198" i="6"/>
  <c r="BK198" i="6"/>
  <c r="J198" i="6"/>
  <c r="BE198" i="6"/>
  <c r="BI197" i="6"/>
  <c r="BH197" i="6"/>
  <c r="BG197" i="6"/>
  <c r="BF197" i="6"/>
  <c r="T197" i="6"/>
  <c r="R197" i="6"/>
  <c r="P197" i="6"/>
  <c r="P196" i="6" s="1"/>
  <c r="BK197" i="6"/>
  <c r="BK196" i="6"/>
  <c r="J196" i="6"/>
  <c r="J106" i="6" s="1"/>
  <c r="J197" i="6"/>
  <c r="BE197" i="6" s="1"/>
  <c r="BI194" i="6"/>
  <c r="BH194" i="6"/>
  <c r="BG194" i="6"/>
  <c r="BF194" i="6"/>
  <c r="T194" i="6"/>
  <c r="T193" i="6" s="1"/>
  <c r="R194" i="6"/>
  <c r="R193" i="6"/>
  <c r="P194" i="6"/>
  <c r="P193" i="6" s="1"/>
  <c r="BK194" i="6"/>
  <c r="BK193" i="6"/>
  <c r="J193" i="6" s="1"/>
  <c r="J105" i="6" s="1"/>
  <c r="J194" i="6"/>
  <c r="BE194" i="6" s="1"/>
  <c r="BI192" i="6"/>
  <c r="BH192" i="6"/>
  <c r="BG192" i="6"/>
  <c r="BF192" i="6"/>
  <c r="T192" i="6"/>
  <c r="R192" i="6"/>
  <c r="P192" i="6"/>
  <c r="BK192" i="6"/>
  <c r="J192" i="6"/>
  <c r="BE192" i="6" s="1"/>
  <c r="BI191" i="6"/>
  <c r="BH191" i="6"/>
  <c r="BG191" i="6"/>
  <c r="BF191" i="6"/>
  <c r="T191" i="6"/>
  <c r="R191" i="6"/>
  <c r="P191" i="6"/>
  <c r="BK191" i="6"/>
  <c r="J191" i="6"/>
  <c r="BE191" i="6"/>
  <c r="BI188" i="6"/>
  <c r="BH188" i="6"/>
  <c r="BG188" i="6"/>
  <c r="BF188" i="6"/>
  <c r="T188" i="6"/>
  <c r="R188" i="6"/>
  <c r="P188" i="6"/>
  <c r="BK188" i="6"/>
  <c r="J188" i="6"/>
  <c r="BE188" i="6" s="1"/>
  <c r="BI185" i="6"/>
  <c r="BH185" i="6"/>
  <c r="BG185" i="6"/>
  <c r="BF185" i="6"/>
  <c r="T185" i="6"/>
  <c r="R185" i="6"/>
  <c r="P185" i="6"/>
  <c r="BK185" i="6"/>
  <c r="J185" i="6"/>
  <c r="BE185" i="6"/>
  <c r="BI182" i="6"/>
  <c r="BH182" i="6"/>
  <c r="BG182" i="6"/>
  <c r="BF182" i="6"/>
  <c r="T182" i="6"/>
  <c r="R182" i="6"/>
  <c r="P182" i="6"/>
  <c r="BK182" i="6"/>
  <c r="J182" i="6"/>
  <c r="BE182" i="6" s="1"/>
  <c r="BI181" i="6"/>
  <c r="BH181" i="6"/>
  <c r="BG181" i="6"/>
  <c r="BF181" i="6"/>
  <c r="T181" i="6"/>
  <c r="R181" i="6"/>
  <c r="P181" i="6"/>
  <c r="P179" i="6" s="1"/>
  <c r="BK181" i="6"/>
  <c r="J181" i="6"/>
  <c r="BE181" i="6"/>
  <c r="BI180" i="6"/>
  <c r="BH180" i="6"/>
  <c r="BG180" i="6"/>
  <c r="BF180" i="6"/>
  <c r="T180" i="6"/>
  <c r="T179" i="6" s="1"/>
  <c r="R180" i="6"/>
  <c r="P180" i="6"/>
  <c r="BK180" i="6"/>
  <c r="J180" i="6"/>
  <c r="BE180" i="6"/>
  <c r="BI177" i="6"/>
  <c r="BH177" i="6"/>
  <c r="BG177" i="6"/>
  <c r="BF177" i="6"/>
  <c r="T177" i="6"/>
  <c r="R177" i="6"/>
  <c r="P177" i="6"/>
  <c r="BK177" i="6"/>
  <c r="J177" i="6"/>
  <c r="BE177" i="6"/>
  <c r="BI176" i="6"/>
  <c r="BH176" i="6"/>
  <c r="BG176" i="6"/>
  <c r="BF176" i="6"/>
  <c r="T176" i="6"/>
  <c r="T175" i="6" s="1"/>
  <c r="R176" i="6"/>
  <c r="R175" i="6"/>
  <c r="P176" i="6"/>
  <c r="BK176" i="6"/>
  <c r="BK175" i="6"/>
  <c r="J175" i="6"/>
  <c r="J102" i="6" s="1"/>
  <c r="J176" i="6"/>
  <c r="BE176" i="6" s="1"/>
  <c r="BI173" i="6"/>
  <c r="BH173" i="6"/>
  <c r="BG173" i="6"/>
  <c r="BF173" i="6"/>
  <c r="T173" i="6"/>
  <c r="T171" i="6" s="1"/>
  <c r="R173" i="6"/>
  <c r="P173" i="6"/>
  <c r="BK173" i="6"/>
  <c r="J173" i="6"/>
  <c r="BE173" i="6" s="1"/>
  <c r="BI172" i="6"/>
  <c r="BH172" i="6"/>
  <c r="BG172" i="6"/>
  <c r="BF172" i="6"/>
  <c r="T172" i="6"/>
  <c r="R172" i="6"/>
  <c r="R171" i="6" s="1"/>
  <c r="P172" i="6"/>
  <c r="P171" i="6"/>
  <c r="BK172" i="6"/>
  <c r="J172" i="6"/>
  <c r="BE172" i="6"/>
  <c r="BI169" i="6"/>
  <c r="BH169" i="6"/>
  <c r="BG169" i="6"/>
  <c r="BF169" i="6"/>
  <c r="T169" i="6"/>
  <c r="R169" i="6"/>
  <c r="P169" i="6"/>
  <c r="BK169" i="6"/>
  <c r="J169" i="6"/>
  <c r="BE169" i="6"/>
  <c r="BI165" i="6"/>
  <c r="BH165" i="6"/>
  <c r="BG165" i="6"/>
  <c r="BF165" i="6"/>
  <c r="T165" i="6"/>
  <c r="R165" i="6"/>
  <c r="P165" i="6"/>
  <c r="BK165" i="6"/>
  <c r="J165" i="6"/>
  <c r="BE165" i="6" s="1"/>
  <c r="BI163" i="6"/>
  <c r="BH163" i="6"/>
  <c r="BG163" i="6"/>
  <c r="BF163" i="6"/>
  <c r="T163" i="6"/>
  <c r="R163" i="6"/>
  <c r="P163" i="6"/>
  <c r="BK163" i="6"/>
  <c r="J163" i="6"/>
  <c r="BE163" i="6"/>
  <c r="BI161" i="6"/>
  <c r="BH161" i="6"/>
  <c r="BG161" i="6"/>
  <c r="BF161" i="6"/>
  <c r="T161" i="6"/>
  <c r="R161" i="6"/>
  <c r="P161" i="6"/>
  <c r="BK161" i="6"/>
  <c r="J161" i="6"/>
  <c r="BE161" i="6" s="1"/>
  <c r="BI159" i="6"/>
  <c r="BH159" i="6"/>
  <c r="F36" i="6" s="1"/>
  <c r="BC99" i="1" s="1"/>
  <c r="BG159" i="6"/>
  <c r="BF159" i="6"/>
  <c r="T159" i="6"/>
  <c r="T158" i="6"/>
  <c r="R159" i="6"/>
  <c r="R158" i="6" s="1"/>
  <c r="P159" i="6"/>
  <c r="P158" i="6"/>
  <c r="BK159" i="6"/>
  <c r="J159" i="6"/>
  <c r="BE159" i="6" s="1"/>
  <c r="BI156" i="6"/>
  <c r="BH156" i="6"/>
  <c r="BG156" i="6"/>
  <c r="BF156" i="6"/>
  <c r="T156" i="6"/>
  <c r="R156" i="6"/>
  <c r="P156" i="6"/>
  <c r="BK156" i="6"/>
  <c r="J156" i="6"/>
  <c r="BE156" i="6"/>
  <c r="BI154" i="6"/>
  <c r="BH154" i="6"/>
  <c r="BG154" i="6"/>
  <c r="BF154" i="6"/>
  <c r="T154" i="6"/>
  <c r="R154" i="6"/>
  <c r="P154" i="6"/>
  <c r="BK154" i="6"/>
  <c r="J154" i="6"/>
  <c r="BE154" i="6" s="1"/>
  <c r="J33" i="6" s="1"/>
  <c r="AV99" i="1" s="1"/>
  <c r="BI153" i="6"/>
  <c r="BH153" i="6"/>
  <c r="BG153" i="6"/>
  <c r="BF153" i="6"/>
  <c r="T153" i="6"/>
  <c r="R153" i="6"/>
  <c r="P153" i="6"/>
  <c r="BK153" i="6"/>
  <c r="J153" i="6"/>
  <c r="BE153" i="6"/>
  <c r="BI150" i="6"/>
  <c r="BH150" i="6"/>
  <c r="BG150" i="6"/>
  <c r="BF150" i="6"/>
  <c r="T150" i="6"/>
  <c r="R150" i="6"/>
  <c r="P150" i="6"/>
  <c r="BK150" i="6"/>
  <c r="J150" i="6"/>
  <c r="BE150" i="6" s="1"/>
  <c r="BI147" i="6"/>
  <c r="BH147" i="6"/>
  <c r="BG147" i="6"/>
  <c r="BF147" i="6"/>
  <c r="T147" i="6"/>
  <c r="R147" i="6"/>
  <c r="P147" i="6"/>
  <c r="BK147" i="6"/>
  <c r="J147" i="6"/>
  <c r="BE147" i="6"/>
  <c r="BI145" i="6"/>
  <c r="BH145" i="6"/>
  <c r="BG145" i="6"/>
  <c r="BF145" i="6"/>
  <c r="T145" i="6"/>
  <c r="R145" i="6"/>
  <c r="R144" i="6"/>
  <c r="P145" i="6"/>
  <c r="BK145" i="6"/>
  <c r="BK144" i="6"/>
  <c r="J144" i="6"/>
  <c r="J99" i="6" s="1"/>
  <c r="J145" i="6"/>
  <c r="BE145" i="6" s="1"/>
  <c r="BI142" i="6"/>
  <c r="BH142" i="6"/>
  <c r="BG142" i="6"/>
  <c r="BF142" i="6"/>
  <c r="T142" i="6"/>
  <c r="R142" i="6"/>
  <c r="P142" i="6"/>
  <c r="BK142" i="6"/>
  <c r="J142" i="6"/>
  <c r="BE142" i="6" s="1"/>
  <c r="BI140" i="6"/>
  <c r="BH140" i="6"/>
  <c r="BG140" i="6"/>
  <c r="BF140" i="6"/>
  <c r="T140" i="6"/>
  <c r="R140" i="6"/>
  <c r="P140" i="6"/>
  <c r="BK140" i="6"/>
  <c r="J140" i="6"/>
  <c r="BE140" i="6"/>
  <c r="BI138" i="6"/>
  <c r="BH138" i="6"/>
  <c r="BG138" i="6"/>
  <c r="BF138" i="6"/>
  <c r="T138" i="6"/>
  <c r="T137" i="6"/>
  <c r="R138" i="6"/>
  <c r="R137" i="6"/>
  <c r="P138" i="6"/>
  <c r="P137" i="6"/>
  <c r="BK138" i="6"/>
  <c r="BK137" i="6" s="1"/>
  <c r="J138" i="6"/>
  <c r="BE138" i="6" s="1"/>
  <c r="J132" i="6"/>
  <c r="J131" i="6"/>
  <c r="F129" i="6"/>
  <c r="E127" i="6"/>
  <c r="J92" i="6"/>
  <c r="J91" i="6"/>
  <c r="F89" i="6"/>
  <c r="E87" i="6"/>
  <c r="J18" i="6"/>
  <c r="E18" i="6"/>
  <c r="J17" i="6"/>
  <c r="J15" i="6"/>
  <c r="E15" i="6"/>
  <c r="J14" i="6"/>
  <c r="J12" i="6"/>
  <c r="E7" i="6"/>
  <c r="E85" i="6" s="1"/>
  <c r="E125" i="6"/>
  <c r="J37" i="5"/>
  <c r="J36" i="5"/>
  <c r="AY98" i="1"/>
  <c r="J35" i="5"/>
  <c r="AX98" i="1" s="1"/>
  <c r="BI171" i="5"/>
  <c r="BH171" i="5"/>
  <c r="BG171" i="5"/>
  <c r="BF171" i="5"/>
  <c r="T171" i="5"/>
  <c r="T170" i="5"/>
  <c r="T169" i="5" s="1"/>
  <c r="R171" i="5"/>
  <c r="R170" i="5"/>
  <c r="R169" i="5" s="1"/>
  <c r="P171" i="5"/>
  <c r="P170" i="5" s="1"/>
  <c r="P169" i="5"/>
  <c r="BK171" i="5"/>
  <c r="BK170" i="5" s="1"/>
  <c r="J171" i="5"/>
  <c r="BE171" i="5" s="1"/>
  <c r="BI168" i="5"/>
  <c r="BH168" i="5"/>
  <c r="BG168" i="5"/>
  <c r="BF168" i="5"/>
  <c r="T168" i="5"/>
  <c r="R168" i="5"/>
  <c r="P168" i="5"/>
  <c r="BK168" i="5"/>
  <c r="J168" i="5"/>
  <c r="BE168" i="5" s="1"/>
  <c r="BI167" i="5"/>
  <c r="BH167" i="5"/>
  <c r="BG167" i="5"/>
  <c r="BF167" i="5"/>
  <c r="T167" i="5"/>
  <c r="R167" i="5"/>
  <c r="R164" i="5" s="1"/>
  <c r="R163" i="5" s="1"/>
  <c r="P167" i="5"/>
  <c r="BK167" i="5"/>
  <c r="J167" i="5"/>
  <c r="BE167" i="5"/>
  <c r="BI166" i="5"/>
  <c r="BH166" i="5"/>
  <c r="BG166" i="5"/>
  <c r="BF166" i="5"/>
  <c r="T166" i="5"/>
  <c r="R166" i="5"/>
  <c r="P166" i="5"/>
  <c r="BK166" i="5"/>
  <c r="J166" i="5"/>
  <c r="BE166" i="5" s="1"/>
  <c r="BI165" i="5"/>
  <c r="BH165" i="5"/>
  <c r="BG165" i="5"/>
  <c r="BF165" i="5"/>
  <c r="T165" i="5"/>
  <c r="T164" i="5"/>
  <c r="T163" i="5" s="1"/>
  <c r="R165" i="5"/>
  <c r="P165" i="5"/>
  <c r="BK165" i="5"/>
  <c r="J165" i="5"/>
  <c r="BE165" i="5" s="1"/>
  <c r="BI162" i="5"/>
  <c r="BH162" i="5"/>
  <c r="BG162" i="5"/>
  <c r="BF162" i="5"/>
  <c r="T162" i="5"/>
  <c r="R162" i="5"/>
  <c r="P162" i="5"/>
  <c r="BK162" i="5"/>
  <c r="J162" i="5"/>
  <c r="BE162" i="5" s="1"/>
  <c r="BI161" i="5"/>
  <c r="BH161" i="5"/>
  <c r="BG161" i="5"/>
  <c r="BF161" i="5"/>
  <c r="T161" i="5"/>
  <c r="R161" i="5"/>
  <c r="P161" i="5"/>
  <c r="BK161" i="5"/>
  <c r="J161" i="5"/>
  <c r="BE161" i="5" s="1"/>
  <c r="BI160" i="5"/>
  <c r="BH160" i="5"/>
  <c r="BG160" i="5"/>
  <c r="BF160" i="5"/>
  <c r="T160" i="5"/>
  <c r="R160" i="5"/>
  <c r="P160" i="5"/>
  <c r="BK160" i="5"/>
  <c r="J160" i="5"/>
  <c r="BE160" i="5" s="1"/>
  <c r="BI159" i="5"/>
  <c r="BH159" i="5"/>
  <c r="BG159" i="5"/>
  <c r="BF159" i="5"/>
  <c r="T159" i="5"/>
  <c r="R159" i="5"/>
  <c r="P159" i="5"/>
  <c r="BK159" i="5"/>
  <c r="J159" i="5"/>
  <c r="BE159" i="5"/>
  <c r="BI158" i="5"/>
  <c r="BH158" i="5"/>
  <c r="BG158" i="5"/>
  <c r="BF158" i="5"/>
  <c r="T158" i="5"/>
  <c r="R158" i="5"/>
  <c r="P158" i="5"/>
  <c r="BK158" i="5"/>
  <c r="J158" i="5"/>
  <c r="BE158" i="5" s="1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J156" i="5"/>
  <c r="BE156" i="5" s="1"/>
  <c r="BI155" i="5"/>
  <c r="BH155" i="5"/>
  <c r="BG155" i="5"/>
  <c r="BF155" i="5"/>
  <c r="T155" i="5"/>
  <c r="R155" i="5"/>
  <c r="P155" i="5"/>
  <c r="BK155" i="5"/>
  <c r="J155" i="5"/>
  <c r="BE155" i="5"/>
  <c r="BI154" i="5"/>
  <c r="BH154" i="5"/>
  <c r="BG154" i="5"/>
  <c r="BF154" i="5"/>
  <c r="T154" i="5"/>
  <c r="R154" i="5"/>
  <c r="P154" i="5"/>
  <c r="BK154" i="5"/>
  <c r="J154" i="5"/>
  <c r="BE154" i="5" s="1"/>
  <c r="BI153" i="5"/>
  <c r="BH153" i="5"/>
  <c r="BG153" i="5"/>
  <c r="BF153" i="5"/>
  <c r="T153" i="5"/>
  <c r="R153" i="5"/>
  <c r="P153" i="5"/>
  <c r="BK153" i="5"/>
  <c r="J153" i="5"/>
  <c r="BE153" i="5" s="1"/>
  <c r="BI152" i="5"/>
  <c r="BH152" i="5"/>
  <c r="BG152" i="5"/>
  <c r="BF152" i="5"/>
  <c r="T152" i="5"/>
  <c r="R152" i="5"/>
  <c r="P152" i="5"/>
  <c r="BK152" i="5"/>
  <c r="J152" i="5"/>
  <c r="BE152" i="5" s="1"/>
  <c r="BI151" i="5"/>
  <c r="BH151" i="5"/>
  <c r="BG151" i="5"/>
  <c r="BF151" i="5"/>
  <c r="T151" i="5"/>
  <c r="R151" i="5"/>
  <c r="P151" i="5"/>
  <c r="BK151" i="5"/>
  <c r="J151" i="5"/>
  <c r="BE151" i="5" s="1"/>
  <c r="J33" i="5" s="1"/>
  <c r="AV98" i="1" s="1"/>
  <c r="BI150" i="5"/>
  <c r="BH150" i="5"/>
  <c r="BG150" i="5"/>
  <c r="BF150" i="5"/>
  <c r="T150" i="5"/>
  <c r="R150" i="5"/>
  <c r="P150" i="5"/>
  <c r="BK150" i="5"/>
  <c r="J150" i="5"/>
  <c r="BE150" i="5" s="1"/>
  <c r="BI149" i="5"/>
  <c r="BH149" i="5"/>
  <c r="BG149" i="5"/>
  <c r="BF149" i="5"/>
  <c r="T149" i="5"/>
  <c r="R149" i="5"/>
  <c r="P149" i="5"/>
  <c r="BK149" i="5"/>
  <c r="J149" i="5"/>
  <c r="BE149" i="5"/>
  <c r="BI148" i="5"/>
  <c r="BH148" i="5"/>
  <c r="BG148" i="5"/>
  <c r="BF148" i="5"/>
  <c r="T148" i="5"/>
  <c r="R148" i="5"/>
  <c r="P148" i="5"/>
  <c r="BK148" i="5"/>
  <c r="J148" i="5"/>
  <c r="BE148" i="5" s="1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R146" i="5"/>
  <c r="P146" i="5"/>
  <c r="BK146" i="5"/>
  <c r="J146" i="5"/>
  <c r="BE146" i="5" s="1"/>
  <c r="BI145" i="5"/>
  <c r="BH145" i="5"/>
  <c r="BG145" i="5"/>
  <c r="BF145" i="5"/>
  <c r="T145" i="5"/>
  <c r="R145" i="5"/>
  <c r="P145" i="5"/>
  <c r="BK145" i="5"/>
  <c r="J145" i="5"/>
  <c r="BE145" i="5" s="1"/>
  <c r="BI144" i="5"/>
  <c r="BH144" i="5"/>
  <c r="BG144" i="5"/>
  <c r="BF144" i="5"/>
  <c r="T144" i="5"/>
  <c r="R144" i="5"/>
  <c r="P144" i="5"/>
  <c r="P126" i="5" s="1"/>
  <c r="P125" i="5" s="1"/>
  <c r="P124" i="5" s="1"/>
  <c r="BK144" i="5"/>
  <c r="J144" i="5"/>
  <c r="BE144" i="5" s="1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R137" i="5"/>
  <c r="P137" i="5"/>
  <c r="BK137" i="5"/>
  <c r="J137" i="5"/>
  <c r="BE137" i="5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F36" i="5" s="1"/>
  <c r="BC98" i="1" s="1"/>
  <c r="BG129" i="5"/>
  <c r="BF129" i="5"/>
  <c r="T129" i="5"/>
  <c r="R129" i="5"/>
  <c r="R126" i="5" s="1"/>
  <c r="R125" i="5" s="1"/>
  <c r="R124" i="5" s="1"/>
  <c r="R123" i="5" s="1"/>
  <c r="P129" i="5"/>
  <c r="BK129" i="5"/>
  <c r="J129" i="5"/>
  <c r="BE129" i="5"/>
  <c r="BI128" i="5"/>
  <c r="BH128" i="5"/>
  <c r="BG128" i="5"/>
  <c r="BF128" i="5"/>
  <c r="F34" i="5" s="1"/>
  <c r="BA98" i="1" s="1"/>
  <c r="T128" i="5"/>
  <c r="R128" i="5"/>
  <c r="P128" i="5"/>
  <c r="BK128" i="5"/>
  <c r="J128" i="5"/>
  <c r="BE128" i="5"/>
  <c r="BI127" i="5"/>
  <c r="F37" i="5"/>
  <c r="BD98" i="1" s="1"/>
  <c r="BH127" i="5"/>
  <c r="BG127" i="5"/>
  <c r="BF127" i="5"/>
  <c r="T127" i="5"/>
  <c r="R127" i="5"/>
  <c r="P127" i="5"/>
  <c r="BK127" i="5"/>
  <c r="BK126" i="5" s="1"/>
  <c r="BK125" i="5" s="1"/>
  <c r="J125" i="5" s="1"/>
  <c r="J98" i="5" s="1"/>
  <c r="J127" i="5"/>
  <c r="BE127" i="5"/>
  <c r="J120" i="5"/>
  <c r="J119" i="5"/>
  <c r="F117" i="5"/>
  <c r="E115" i="5"/>
  <c r="J92" i="5"/>
  <c r="J91" i="5"/>
  <c r="F89" i="5"/>
  <c r="E87" i="5"/>
  <c r="J18" i="5"/>
  <c r="E18" i="5"/>
  <c r="F120" i="5"/>
  <c r="F92" i="5"/>
  <c r="J17" i="5"/>
  <c r="J15" i="5"/>
  <c r="E15" i="5"/>
  <c r="F119" i="5"/>
  <c r="F91" i="5"/>
  <c r="J14" i="5"/>
  <c r="J12" i="5"/>
  <c r="J117" i="5"/>
  <c r="J89" i="5"/>
  <c r="E7" i="5"/>
  <c r="E113" i="5"/>
  <c r="E85" i="5"/>
  <c r="J37" i="4"/>
  <c r="J36" i="4"/>
  <c r="AY97" i="1"/>
  <c r="J35" i="4"/>
  <c r="AX97" i="1"/>
  <c r="BI140" i="4"/>
  <c r="BH140" i="4"/>
  <c r="BG140" i="4"/>
  <c r="BF140" i="4"/>
  <c r="T140" i="4"/>
  <c r="R140" i="4"/>
  <c r="P140" i="4"/>
  <c r="P138" i="4" s="1"/>
  <c r="P137" i="4" s="1"/>
  <c r="BK140" i="4"/>
  <c r="J140" i="4"/>
  <c r="BE140" i="4"/>
  <c r="BI139" i="4"/>
  <c r="BH139" i="4"/>
  <c r="BG139" i="4"/>
  <c r="BF139" i="4"/>
  <c r="T139" i="4"/>
  <c r="T138" i="4"/>
  <c r="T137" i="4" s="1"/>
  <c r="R139" i="4"/>
  <c r="R138" i="4"/>
  <c r="R137" i="4"/>
  <c r="P139" i="4"/>
  <c r="BK139" i="4"/>
  <c r="J139" i="4"/>
  <c r="BE139" i="4"/>
  <c r="BI135" i="4"/>
  <c r="BH135" i="4"/>
  <c r="BG135" i="4"/>
  <c r="BF135" i="4"/>
  <c r="T135" i="4"/>
  <c r="R135" i="4"/>
  <c r="P135" i="4"/>
  <c r="P131" i="4" s="1"/>
  <c r="BK135" i="4"/>
  <c r="BK131" i="4" s="1"/>
  <c r="J135" i="4"/>
  <c r="BE135" i="4"/>
  <c r="BI134" i="4"/>
  <c r="BH134" i="4"/>
  <c r="BG134" i="4"/>
  <c r="BF134" i="4"/>
  <c r="T134" i="4"/>
  <c r="T131" i="4" s="1"/>
  <c r="R134" i="4"/>
  <c r="R131" i="4" s="1"/>
  <c r="P134" i="4"/>
  <c r="BK134" i="4"/>
  <c r="J134" i="4"/>
  <c r="BE134" i="4"/>
  <c r="BI132" i="4"/>
  <c r="BH132" i="4"/>
  <c r="BG132" i="4"/>
  <c r="BF132" i="4"/>
  <c r="T132" i="4"/>
  <c r="R132" i="4"/>
  <c r="P132" i="4"/>
  <c r="BK132" i="4"/>
  <c r="J132" i="4"/>
  <c r="BE132" i="4"/>
  <c r="BI130" i="4"/>
  <c r="BH130" i="4"/>
  <c r="BG130" i="4"/>
  <c r="F35" i="4" s="1"/>
  <c r="BB97" i="1" s="1"/>
  <c r="BF130" i="4"/>
  <c r="T130" i="4"/>
  <c r="R130" i="4"/>
  <c r="P130" i="4"/>
  <c r="BK130" i="4"/>
  <c r="BK128" i="4" s="1"/>
  <c r="J130" i="4"/>
  <c r="BE130" i="4"/>
  <c r="BI129" i="4"/>
  <c r="F37" i="4" s="1"/>
  <c r="BD97" i="1" s="1"/>
  <c r="BH129" i="4"/>
  <c r="BG129" i="4"/>
  <c r="BF129" i="4"/>
  <c r="T129" i="4"/>
  <c r="T128" i="4" s="1"/>
  <c r="T125" i="4" s="1"/>
  <c r="T124" i="4" s="1"/>
  <c r="T123" i="4" s="1"/>
  <c r="R129" i="4"/>
  <c r="R128" i="4"/>
  <c r="P129" i="4"/>
  <c r="P128" i="4" s="1"/>
  <c r="BK129" i="4"/>
  <c r="J128" i="4"/>
  <c r="J100" i="4" s="1"/>
  <c r="J129" i="4"/>
  <c r="BE129" i="4" s="1"/>
  <c r="BI127" i="4"/>
  <c r="BH127" i="4"/>
  <c r="F36" i="4"/>
  <c r="BC97" i="1" s="1"/>
  <c r="BG127" i="4"/>
  <c r="BF127" i="4"/>
  <c r="J34" i="4" s="1"/>
  <c r="AW97" i="1" s="1"/>
  <c r="T127" i="4"/>
  <c r="T126" i="4"/>
  <c r="R127" i="4"/>
  <c r="R126" i="4"/>
  <c r="R125" i="4" s="1"/>
  <c r="R124" i="4" s="1"/>
  <c r="R123" i="4" s="1"/>
  <c r="P127" i="4"/>
  <c r="P126" i="4"/>
  <c r="BK127" i="4"/>
  <c r="BK126" i="4"/>
  <c r="J126" i="4"/>
  <c r="J99" i="4" s="1"/>
  <c r="J127" i="4"/>
  <c r="BE127" i="4"/>
  <c r="J33" i="4"/>
  <c r="AV97" i="1" s="1"/>
  <c r="AT97" i="1" s="1"/>
  <c r="J120" i="4"/>
  <c r="J119" i="4"/>
  <c r="F117" i="4"/>
  <c r="E115" i="4"/>
  <c r="J92" i="4"/>
  <c r="J91" i="4"/>
  <c r="F89" i="4"/>
  <c r="E87" i="4"/>
  <c r="J18" i="4"/>
  <c r="E18" i="4"/>
  <c r="J17" i="4"/>
  <c r="J15" i="4"/>
  <c r="E15" i="4"/>
  <c r="F119" i="4"/>
  <c r="F91" i="4"/>
  <c r="J14" i="4"/>
  <c r="J12" i="4"/>
  <c r="J117" i="4"/>
  <c r="J89" i="4"/>
  <c r="E7" i="4"/>
  <c r="J37" i="3"/>
  <c r="J36" i="3"/>
  <c r="AY96" i="1" s="1"/>
  <c r="J35" i="3"/>
  <c r="AX96" i="1"/>
  <c r="BI131" i="3"/>
  <c r="BH131" i="3"/>
  <c r="BG131" i="3"/>
  <c r="BF131" i="3"/>
  <c r="J34" i="3" s="1"/>
  <c r="AW96" i="1" s="1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/>
  <c r="BI126" i="3"/>
  <c r="BH126" i="3"/>
  <c r="BG126" i="3"/>
  <c r="BF126" i="3"/>
  <c r="T126" i="3"/>
  <c r="R126" i="3"/>
  <c r="P126" i="3"/>
  <c r="BK126" i="3"/>
  <c r="J126" i="3"/>
  <c r="BE126" i="3" s="1"/>
  <c r="BI123" i="3"/>
  <c r="F37" i="3"/>
  <c r="BD96" i="1" s="1"/>
  <c r="BH123" i="3"/>
  <c r="BG123" i="3"/>
  <c r="F35" i="3" s="1"/>
  <c r="BB96" i="1" s="1"/>
  <c r="BF123" i="3"/>
  <c r="T123" i="3"/>
  <c r="T122" i="3" s="1"/>
  <c r="T121" i="3" s="1"/>
  <c r="T120" i="3" s="1"/>
  <c r="T119" i="3" s="1"/>
  <c r="R123" i="3"/>
  <c r="P123" i="3"/>
  <c r="P122" i="3"/>
  <c r="P121" i="3"/>
  <c r="P120" i="3" s="1"/>
  <c r="P119" i="3" s="1"/>
  <c r="AU96" i="1" s="1"/>
  <c r="BK123" i="3"/>
  <c r="J123" i="3"/>
  <c r="BE123" i="3" s="1"/>
  <c r="J33" i="3" s="1"/>
  <c r="AV96" i="1" s="1"/>
  <c r="AT96" i="1" s="1"/>
  <c r="J116" i="3"/>
  <c r="J115" i="3"/>
  <c r="F113" i="3"/>
  <c r="E111" i="3"/>
  <c r="J92" i="3"/>
  <c r="J91" i="3"/>
  <c r="F89" i="3"/>
  <c r="E87" i="3"/>
  <c r="J18" i="3"/>
  <c r="E18" i="3"/>
  <c r="F92" i="3" s="1"/>
  <c r="F116" i="3"/>
  <c r="J17" i="3"/>
  <c r="J15" i="3"/>
  <c r="E15" i="3"/>
  <c r="J14" i="3"/>
  <c r="J12" i="3"/>
  <c r="E7" i="3"/>
  <c r="E85" i="3" s="1"/>
  <c r="E109" i="3"/>
  <c r="J37" i="2"/>
  <c r="J36" i="2"/>
  <c r="AY95" i="1" s="1"/>
  <c r="J35" i="2"/>
  <c r="AX95" i="1"/>
  <c r="BI163" i="2"/>
  <c r="BH163" i="2"/>
  <c r="BG163" i="2"/>
  <c r="BF163" i="2"/>
  <c r="T163" i="2"/>
  <c r="T162" i="2" s="1"/>
  <c r="T161" i="2" s="1"/>
  <c r="R163" i="2"/>
  <c r="R162" i="2"/>
  <c r="R161" i="2"/>
  <c r="P163" i="2"/>
  <c r="P162" i="2"/>
  <c r="P161" i="2"/>
  <c r="BK163" i="2"/>
  <c r="BK162" i="2" s="1"/>
  <c r="J162" i="2" s="1"/>
  <c r="J105" i="2" s="1"/>
  <c r="J163" i="2"/>
  <c r="BE163" i="2"/>
  <c r="BI160" i="2"/>
  <c r="BH160" i="2"/>
  <c r="BG160" i="2"/>
  <c r="BF160" i="2"/>
  <c r="T160" i="2"/>
  <c r="R160" i="2"/>
  <c r="P160" i="2"/>
  <c r="BK160" i="2"/>
  <c r="BK158" i="2" s="1"/>
  <c r="J160" i="2"/>
  <c r="BE160" i="2"/>
  <c r="BI159" i="2"/>
  <c r="BH159" i="2"/>
  <c r="BG159" i="2"/>
  <c r="BF159" i="2"/>
  <c r="T159" i="2"/>
  <c r="T158" i="2"/>
  <c r="R159" i="2"/>
  <c r="R158" i="2"/>
  <c r="P159" i="2"/>
  <c r="P158" i="2"/>
  <c r="BK159" i="2"/>
  <c r="J158" i="2"/>
  <c r="J103" i="2" s="1"/>
  <c r="J159" i="2"/>
  <c r="BE159" i="2" s="1"/>
  <c r="BI157" i="2"/>
  <c r="BH157" i="2"/>
  <c r="BG157" i="2"/>
  <c r="BF157" i="2"/>
  <c r="T157" i="2"/>
  <c r="T154" i="2" s="1"/>
  <c r="R157" i="2"/>
  <c r="R154" i="2" s="1"/>
  <c r="R127" i="2" s="1"/>
  <c r="R126" i="2" s="1"/>
  <c r="R125" i="2" s="1"/>
  <c r="P157" i="2"/>
  <c r="BK157" i="2"/>
  <c r="J157" i="2"/>
  <c r="BE157" i="2"/>
  <c r="BI155" i="2"/>
  <c r="BH155" i="2"/>
  <c r="BG155" i="2"/>
  <c r="BF155" i="2"/>
  <c r="T155" i="2"/>
  <c r="R155" i="2"/>
  <c r="P155" i="2"/>
  <c r="P154" i="2"/>
  <c r="BK155" i="2"/>
  <c r="BK154" i="2"/>
  <c r="J154" i="2" s="1"/>
  <c r="J102" i="2" s="1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R145" i="2" s="1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BK145" i="2" s="1"/>
  <c r="J148" i="2"/>
  <c r="BE148" i="2"/>
  <c r="BI146" i="2"/>
  <c r="BH146" i="2"/>
  <c r="BG146" i="2"/>
  <c r="BF146" i="2"/>
  <c r="T146" i="2"/>
  <c r="T145" i="2" s="1"/>
  <c r="R146" i="2"/>
  <c r="P146" i="2"/>
  <c r="P145" i="2"/>
  <c r="BK146" i="2"/>
  <c r="J145" i="2"/>
  <c r="J101" i="2" s="1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R134" i="2" s="1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BK134" i="2" s="1"/>
  <c r="J136" i="2"/>
  <c r="BE136" i="2"/>
  <c r="BI135" i="2"/>
  <c r="BH135" i="2"/>
  <c r="BG135" i="2"/>
  <c r="BF135" i="2"/>
  <c r="T135" i="2"/>
  <c r="T134" i="2" s="1"/>
  <c r="R135" i="2"/>
  <c r="P135" i="2"/>
  <c r="P134" i="2"/>
  <c r="BK135" i="2"/>
  <c r="J134" i="2"/>
  <c r="J100" i="2" s="1"/>
  <c r="J135" i="2"/>
  <c r="BE135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T128" i="2" s="1"/>
  <c r="T127" i="2" s="1"/>
  <c r="T126" i="2" s="1"/>
  <c r="T125" i="2" s="1"/>
  <c r="R131" i="2"/>
  <c r="P131" i="2"/>
  <c r="BK131" i="2"/>
  <c r="J131" i="2"/>
  <c r="BE131" i="2" s="1"/>
  <c r="J33" i="2" s="1"/>
  <c r="AV95" i="1" s="1"/>
  <c r="AT95" i="1" s="1"/>
  <c r="BI130" i="2"/>
  <c r="BH130" i="2"/>
  <c r="BG130" i="2"/>
  <c r="F35" i="2" s="1"/>
  <c r="BB95" i="1" s="1"/>
  <c r="BF130" i="2"/>
  <c r="T130" i="2"/>
  <c r="R130" i="2"/>
  <c r="P130" i="2"/>
  <c r="P128" i="2" s="1"/>
  <c r="P127" i="2" s="1"/>
  <c r="P126" i="2" s="1"/>
  <c r="P125" i="2" s="1"/>
  <c r="AU95" i="1" s="1"/>
  <c r="BK130" i="2"/>
  <c r="J130" i="2"/>
  <c r="BE130" i="2"/>
  <c r="BI129" i="2"/>
  <c r="F37" i="2" s="1"/>
  <c r="BD95" i="1" s="1"/>
  <c r="BH129" i="2"/>
  <c r="F36" i="2"/>
  <c r="BC95" i="1"/>
  <c r="BG129" i="2"/>
  <c r="BF129" i="2"/>
  <c r="J34" i="2" s="1"/>
  <c r="AW95" i="1" s="1"/>
  <c r="F34" i="2"/>
  <c r="BA95" i="1" s="1"/>
  <c r="T129" i="2"/>
  <c r="R129" i="2"/>
  <c r="R128" i="2"/>
  <c r="P129" i="2"/>
  <c r="BK129" i="2"/>
  <c r="BK128" i="2"/>
  <c r="BK127" i="2" s="1"/>
  <c r="J128" i="2"/>
  <c r="J99" i="2" s="1"/>
  <c r="J129" i="2"/>
  <c r="BE129" i="2"/>
  <c r="J122" i="2"/>
  <c r="J121" i="2"/>
  <c r="F119" i="2"/>
  <c r="E117" i="2"/>
  <c r="J92" i="2"/>
  <c r="J91" i="2"/>
  <c r="F89" i="2"/>
  <c r="E87" i="2"/>
  <c r="J18" i="2"/>
  <c r="E18" i="2"/>
  <c r="F122" i="2" s="1"/>
  <c r="F92" i="2"/>
  <c r="J17" i="2"/>
  <c r="J15" i="2"/>
  <c r="E15" i="2"/>
  <c r="F121" i="2"/>
  <c r="F91" i="2"/>
  <c r="J14" i="2"/>
  <c r="J12" i="2"/>
  <c r="J119" i="2"/>
  <c r="J89" i="2"/>
  <c r="E7" i="2"/>
  <c r="E115" i="2" s="1"/>
  <c r="AS94" i="1"/>
  <c r="L90" i="1"/>
  <c r="AM90" i="1"/>
  <c r="AM89" i="1"/>
  <c r="L89" i="1"/>
  <c r="AM87" i="1"/>
  <c r="L87" i="1"/>
  <c r="L85" i="1"/>
  <c r="L84" i="1"/>
  <c r="J127" i="2" l="1"/>
  <c r="J98" i="2" s="1"/>
  <c r="BK126" i="2"/>
  <c r="R136" i="6"/>
  <c r="R135" i="6" s="1"/>
  <c r="J131" i="4"/>
  <c r="J101" i="4" s="1"/>
  <c r="BK125" i="4"/>
  <c r="F131" i="6"/>
  <c r="F91" i="6"/>
  <c r="F33" i="5"/>
  <c r="AZ98" i="1" s="1"/>
  <c r="F35" i="5"/>
  <c r="BB98" i="1" s="1"/>
  <c r="R179" i="6"/>
  <c r="R178" i="6" s="1"/>
  <c r="F115" i="3"/>
  <c r="F91" i="3"/>
  <c r="F33" i="3"/>
  <c r="AZ96" i="1" s="1"/>
  <c r="BK138" i="4"/>
  <c r="F34" i="6"/>
  <c r="BA99" i="1" s="1"/>
  <c r="BK241" i="6"/>
  <c r="J241" i="6" s="1"/>
  <c r="J110" i="6" s="1"/>
  <c r="J113" i="3"/>
  <c r="J89" i="3"/>
  <c r="J272" i="6"/>
  <c r="J115" i="6" s="1"/>
  <c r="BK271" i="6"/>
  <c r="J271" i="6" s="1"/>
  <c r="J114" i="6" s="1"/>
  <c r="E113" i="4"/>
  <c r="E85" i="4"/>
  <c r="F33" i="4"/>
  <c r="AZ97" i="1" s="1"/>
  <c r="P125" i="4"/>
  <c r="P124" i="4" s="1"/>
  <c r="P123" i="4" s="1"/>
  <c r="AU97" i="1" s="1"/>
  <c r="T126" i="5"/>
  <c r="T125" i="5" s="1"/>
  <c r="T124" i="5" s="1"/>
  <c r="T123" i="5" s="1"/>
  <c r="J170" i="5"/>
  <c r="J103" i="5" s="1"/>
  <c r="BK169" i="5"/>
  <c r="J169" i="5" s="1"/>
  <c r="J102" i="5" s="1"/>
  <c r="BK158" i="6"/>
  <c r="J158" i="6" s="1"/>
  <c r="J100" i="6" s="1"/>
  <c r="BK122" i="3"/>
  <c r="BK124" i="5"/>
  <c r="J137" i="6"/>
  <c r="J98" i="6" s="1"/>
  <c r="F35" i="6"/>
  <c r="BB99" i="1" s="1"/>
  <c r="BB94" i="1" s="1"/>
  <c r="E85" i="2"/>
  <c r="F33" i="2"/>
  <c r="AZ95" i="1" s="1"/>
  <c r="BK161" i="2"/>
  <c r="J161" i="2" s="1"/>
  <c r="J104" i="2" s="1"/>
  <c r="F34" i="3"/>
  <c r="BA96" i="1" s="1"/>
  <c r="BA94" i="1" s="1"/>
  <c r="R122" i="3"/>
  <c r="R121" i="3" s="1"/>
  <c r="R120" i="3" s="1"/>
  <c r="R119" i="3" s="1"/>
  <c r="F36" i="3"/>
  <c r="BC96" i="1" s="1"/>
  <c r="BC94" i="1" s="1"/>
  <c r="F120" i="4"/>
  <c r="F92" i="4"/>
  <c r="F34" i="4"/>
  <c r="BA97" i="1" s="1"/>
  <c r="J126" i="5"/>
  <c r="J99" i="5" s="1"/>
  <c r="P164" i="5"/>
  <c r="P163" i="5" s="1"/>
  <c r="P123" i="5" s="1"/>
  <c r="AU98" i="1" s="1"/>
  <c r="F92" i="6"/>
  <c r="F132" i="6"/>
  <c r="J34" i="6"/>
  <c r="AW99" i="1" s="1"/>
  <c r="AT99" i="1" s="1"/>
  <c r="BK215" i="6"/>
  <c r="J215" i="6" s="1"/>
  <c r="J109" i="6" s="1"/>
  <c r="J34" i="5"/>
  <c r="AW98" i="1" s="1"/>
  <c r="AT98" i="1" s="1"/>
  <c r="J129" i="6"/>
  <c r="J89" i="6"/>
  <c r="F33" i="6"/>
  <c r="AZ99" i="1" s="1"/>
  <c r="F37" i="6"/>
  <c r="BD99" i="1" s="1"/>
  <c r="BD94" i="1" s="1"/>
  <c r="W33" i="1" s="1"/>
  <c r="T144" i="6"/>
  <c r="BK179" i="6"/>
  <c r="BK164" i="5"/>
  <c r="P144" i="6"/>
  <c r="BK171" i="6"/>
  <c r="J171" i="6" s="1"/>
  <c r="J101" i="6" s="1"/>
  <c r="P175" i="6"/>
  <c r="T196" i="6"/>
  <c r="T200" i="6"/>
  <c r="T178" i="6" s="1"/>
  <c r="T136" i="6" s="1"/>
  <c r="T135" i="6" s="1"/>
  <c r="T215" i="6"/>
  <c r="P257" i="6"/>
  <c r="P178" i="6" s="1"/>
  <c r="BK261" i="6"/>
  <c r="J261" i="6" s="1"/>
  <c r="J112" i="6" s="1"/>
  <c r="W30" i="1" l="1"/>
  <c r="AW94" i="1"/>
  <c r="AK30" i="1" s="1"/>
  <c r="W31" i="1"/>
  <c r="AX94" i="1"/>
  <c r="AY94" i="1"/>
  <c r="W32" i="1"/>
  <c r="P136" i="6"/>
  <c r="P135" i="6" s="1"/>
  <c r="AU99" i="1" s="1"/>
  <c r="AU94" i="1" s="1"/>
  <c r="J122" i="3"/>
  <c r="J99" i="3" s="1"/>
  <c r="BK121" i="3"/>
  <c r="J125" i="4"/>
  <c r="J98" i="4" s="1"/>
  <c r="BK124" i="4"/>
  <c r="J126" i="2"/>
  <c r="J97" i="2" s="1"/>
  <c r="BK125" i="2"/>
  <c r="J125" i="2" s="1"/>
  <c r="J164" i="5"/>
  <c r="J101" i="5" s="1"/>
  <c r="BK163" i="5"/>
  <c r="J163" i="5" s="1"/>
  <c r="J100" i="5" s="1"/>
  <c r="J138" i="4"/>
  <c r="J103" i="4" s="1"/>
  <c r="BK137" i="4"/>
  <c r="J137" i="4" s="1"/>
  <c r="J102" i="4" s="1"/>
  <c r="J179" i="6"/>
  <c r="J104" i="6" s="1"/>
  <c r="BK178" i="6"/>
  <c r="AZ94" i="1"/>
  <c r="J124" i="5"/>
  <c r="J97" i="5" s="1"/>
  <c r="J178" i="6" l="1"/>
  <c r="J103" i="6" s="1"/>
  <c r="BK136" i="6"/>
  <c r="J124" i="4"/>
  <c r="J97" i="4" s="1"/>
  <c r="BK123" i="4"/>
  <c r="J123" i="4" s="1"/>
  <c r="BK123" i="5"/>
  <c r="J123" i="5" s="1"/>
  <c r="J96" i="2"/>
  <c r="J30" i="2"/>
  <c r="BK120" i="3"/>
  <c r="J121" i="3"/>
  <c r="J98" i="3" s="1"/>
  <c r="AV94" i="1"/>
  <c r="W29" i="1"/>
  <c r="J120" i="3" l="1"/>
  <c r="J97" i="3" s="1"/>
  <c r="BK119" i="3"/>
  <c r="J119" i="3" s="1"/>
  <c r="AK29" i="1"/>
  <c r="AT94" i="1"/>
  <c r="J136" i="6"/>
  <c r="J97" i="6" s="1"/>
  <c r="BK135" i="6"/>
  <c r="J135" i="6" s="1"/>
  <c r="J96" i="4"/>
  <c r="J30" i="4"/>
  <c r="AG95" i="1"/>
  <c r="J39" i="2"/>
  <c r="J30" i="5"/>
  <c r="J96" i="5"/>
  <c r="J96" i="6" l="1"/>
  <c r="J30" i="6"/>
  <c r="J96" i="3"/>
  <c r="J30" i="3"/>
  <c r="J39" i="4"/>
  <c r="AG97" i="1"/>
  <c r="AN97" i="1" s="1"/>
  <c r="AG98" i="1"/>
  <c r="AN98" i="1" s="1"/>
  <c r="J39" i="5"/>
  <c r="AN95" i="1"/>
  <c r="J39" i="3" l="1"/>
  <c r="AG96" i="1"/>
  <c r="J39" i="6"/>
  <c r="AG99" i="1"/>
  <c r="AN99" i="1" s="1"/>
  <c r="AN96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<sst xmlns="http://schemas.openxmlformats.org/spreadsheetml/2006/main" count="3700" uniqueCount="740">
  <si>
    <t>Export Komplet</t>
  </si>
  <si>
    <t/>
  </si>
  <si>
    <t>2.0</t>
  </si>
  <si>
    <t>False</t>
  </si>
  <si>
    <t>{194db85f-7a49-4765-8e12-41802cb75b9c}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</si>
  <si>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</si>
  <si>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</si>
  <si>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</si>
  <si>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</si>
  <si>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</si>
  <si>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</si>
  <si>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</si>
  <si>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</si>
  <si>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</si>
  <si>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2019_08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</si>
  <si>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</si>
  <si>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</si>
  <si>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6 výdejních míst ve třídách, MŠ Masarykova 891 - Typ B ve 2.NP</t>
  </si>
  <si>
    <t>KSO:</t>
  </si>
  <si>
    <t>CC-CZ:</t>
  </si>
  <si>
    <t>Místo:</t>
  </si>
  <si>
    <t>Město Kolín</t>
  </si>
  <si>
    <t>Datum:</t>
  </si>
  <si>
    <t>21.4.2019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</si>
  <si>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</si>
  <si>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</si>
  <si>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</si>
  <si>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</si>
  <si>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</si>
  <si>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</si>
  <si>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</si>
  <si>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PK Hošek</t>
  </si>
  <si>
    <t>True</t>
  </si>
  <si>
    <t>Zpracovatel:</t>
  </si>
  <si>
    <t>Petr Macek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</si>
  <si>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</si>
  <si>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</si>
  <si>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</si>
  <si>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</si>
  <si>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</si>
  <si>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</si>
  <si>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</si>
  <si>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</si>
  <si>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</si>
  <si>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</si>
  <si>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</si>
  <si>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</si>
  <si>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</si>
  <si>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</si>
  <si>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</si>
  <si>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</si>
  <si>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</si>
  <si>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</si>
  <si>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</si>
  <si>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</si>
  <si>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</si>
  <si>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</si>
  <si>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</si>
  <si>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</si>
  <si>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</si>
  <si>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</si>
  <si>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</si>
  <si>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</si>
  <si>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</si>
  <si>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</si>
  <si>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</si>
  <si>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</si>
  <si>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</si>
  <si>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</si>
  <si>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</si>
  <si>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</si>
  <si>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</si>
  <si>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</si>
  <si>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</si>
  <si>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</si>
  <si>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</si>
  <si>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</si>
  <si>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</si>
  <si>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</si>
  <si>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</si>
  <si>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</si>
  <si>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</si>
  <si>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Voda a kanalizace</t>
  </si>
  <si>
    <t>STA</t>
  </si>
  <si>
    <t>1</t>
  </si>
  <si>
    <t>{c1f36128-1256-461f-824a-ef3618cc88e4}</t>
  </si>
  <si>
    <t>2</t>
  </si>
  <si>
    <t>03</t>
  </si>
  <si>
    <t>VZT</t>
  </si>
  <si>
    <t>{08b21eae-6130-4973-8546-699f057e68dd}</t>
  </si>
  <si>
    <t>04</t>
  </si>
  <si>
    <t>Vytápění</t>
  </si>
  <si>
    <t>{ced29ee2-533f-4fcb-96fd-c7c968dd06f6}</t>
  </si>
  <si>
    <t>05</t>
  </si>
  <si>
    <t>Elektro</t>
  </si>
  <si>
    <t>{f091ac5f-645d-453c-9a6a-9e971f764cc6}</t>
  </si>
  <si>
    <t>01</t>
  </si>
  <si>
    <t>Stavební úpravy</t>
  </si>
  <si>
    <t>{86dd43f2-a96d-4ccd-aa33-4e78eaa5e3af}</t>
  </si>
  <si>
    <t>KRYCÍ LIST SOUPISU PRACÍ</t>
  </si>
  <si>
    <t>Objekt:</t>
  </si>
  <si>
    <t>02 - Voda a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</si>
  <si>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</si>
  <si>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</si>
  <si>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</si>
  <si>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</si>
  <si>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</si>
  <si>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</si>
  <si>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PSV - Práce a dodávky PSV</t>
  </si>
  <si>
    <t xml:space="preserve">      721 - Zdravotechnika - vnitřní kanalizace</t>
  </si>
  <si>
    <t xml:space="preserve">      722 - Zdravotechnika - vnitřní vodovod</t>
  </si>
  <si>
    <t xml:space="preserve">      725 - Zdravotechnika - zařizovací předměty</t>
  </si>
  <si>
    <t xml:space="preserve">      751 - Vzduchotechnika</t>
  </si>
  <si>
    <t xml:space="preserve">      763 - Konstrukce suché výstavby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</si>
  <si>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</si>
  <si>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</si>
  <si>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</si>
  <si>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</si>
  <si>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</si>
  <si>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</si>
  <si>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</si>
  <si>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</si>
  <si>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</si>
  <si>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</si>
  <si>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</si>
  <si>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</si>
  <si>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</si>
  <si>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</si>
  <si>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</si>
  <si>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</si>
  <si>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</si>
  <si>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</si>
  <si>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PSV</t>
  </si>
  <si>
    <t>Práce a dodávky PSV</t>
  </si>
  <si>
    <t>721</t>
  </si>
  <si>
    <t>Zdravotechnika - vnitřní kanalizace</t>
  </si>
  <si>
    <t>K</t>
  </si>
  <si>
    <t>721174025</t>
  </si>
  <si>
    <t>Potrubí z plastových trub polypropylenové odpadní (svislé) DN 110</t>
  </si>
  <si>
    <t>m</t>
  </si>
  <si>
    <t>CS ÚRS 2019 01</t>
  </si>
  <si>
    <t>4</t>
  </si>
  <si>
    <t>3</t>
  </si>
  <si>
    <t>-532497004</t>
  </si>
  <si>
    <t>721174043</t>
  </si>
  <si>
    <t>Potrubí z plastových trub polypropylenové připojovací DN 50</t>
  </si>
  <si>
    <t>-1450499444</t>
  </si>
  <si>
    <t>721174063</t>
  </si>
  <si>
    <t>Potrubí z plastových trub polypropylenové větrací DN 110</t>
  </si>
  <si>
    <t>-16404118</t>
  </si>
  <si>
    <t>721242105</t>
  </si>
  <si>
    <t>Čistící kus z PP DN 110</t>
  </si>
  <si>
    <t>kus</t>
  </si>
  <si>
    <t>-442690144</t>
  </si>
  <si>
    <t>5</t>
  </si>
  <si>
    <t>721290111</t>
  </si>
  <si>
    <t>Zkouška těsnosti kanalizace  v objektech vodou do DN 125</t>
  </si>
  <si>
    <t>1022606603</t>
  </si>
  <si>
    <t>722</t>
  </si>
  <si>
    <t>Zdravotechnika - vnitřní vodovod</t>
  </si>
  <si>
    <t>6</t>
  </si>
  <si>
    <t>722176111</t>
  </si>
  <si>
    <t>Montáž potrubí z plastových trub  svařovaných polyfuzně D do 16 mm</t>
  </si>
  <si>
    <t>547005825</t>
  </si>
  <si>
    <t>7</t>
  </si>
  <si>
    <t>M</t>
  </si>
  <si>
    <t>28615133</t>
  </si>
  <si>
    <t>trubka vodovodní tlaková PPR řada PN 16 D 20mm dl 4m</t>
  </si>
  <si>
    <t>8</t>
  </si>
  <si>
    <t>-557379830</t>
  </si>
  <si>
    <t>722176112</t>
  </si>
  <si>
    <t>Montáž potrubí z plastových trub  svařovaných polyfuzně D přes 16 do 20 mm</t>
  </si>
  <si>
    <t>-95048719</t>
  </si>
  <si>
    <t>9</t>
  </si>
  <si>
    <t>28615152</t>
  </si>
  <si>
    <t>trubka vodovodní tlaková PPR řada PN 20 D 20mm dl 4m</t>
  </si>
  <si>
    <t>-1782121733</t>
  </si>
  <si>
    <t>10</t>
  </si>
  <si>
    <t>722179191</t>
  </si>
  <si>
    <t>Příplatek k ceně rozvody vody z plastů  za práce malého rozsahu na zakázce do 20 m rozvodu</t>
  </si>
  <si>
    <t>soubor</t>
  </si>
  <si>
    <t>1126873816</t>
  </si>
  <si>
    <t>11</t>
  </si>
  <si>
    <t>722179192</t>
  </si>
  <si>
    <t>Příplatek k ceně rozvody vody z plastů  za práce malého rozsahu na zakázce při průměru trubek do 32 mm, do 15 svarů</t>
  </si>
  <si>
    <t>1874092188</t>
  </si>
  <si>
    <t>12</t>
  </si>
  <si>
    <t>722181221</t>
  </si>
  <si>
    <t>Ochrana potrubí  termoizolačními trubicemi z pěnového polyetylenu PE přilepenými v příčných a podélných spojích, tloušťky izolace přes 6 do 9 mm, vnitřního průměru izolace DN do 22 mm</t>
  </si>
  <si>
    <t>-885120673</t>
  </si>
  <si>
    <t>13</t>
  </si>
  <si>
    <t>722224152</t>
  </si>
  <si>
    <t>Armatury s jedním závitem ventily kulové zahradní uzávěry PN 15 do 120° C G 1/2 - 3/4</t>
  </si>
  <si>
    <t>1553015037</t>
  </si>
  <si>
    <t>P</t>
  </si>
  <si>
    <t>Poznámka k položce:_x000D_
kulový uzávěr vody pro D20</t>
  </si>
  <si>
    <t>14</t>
  </si>
  <si>
    <t>722290215</t>
  </si>
  <si>
    <t>Zkoušky, proplach a desinfekce vodovodního potrubí  zkoušky těsnosti vodovodního potrubí hrdlového nebo přírubového do DN 100</t>
  </si>
  <si>
    <t>-1098552583</t>
  </si>
  <si>
    <t>725</t>
  </si>
  <si>
    <t>Zdravotechnika - zařizovací předměty</t>
  </si>
  <si>
    <t>725219101</t>
  </si>
  <si>
    <t>Umyvadla montáž umyvadel ostatních typů na konzoly</t>
  </si>
  <si>
    <t>-658797206</t>
  </si>
  <si>
    <t>Poznámka k položce:_x000D_
viz specifikace ve výpisu dokumentace</t>
  </si>
  <si>
    <t>16</t>
  </si>
  <si>
    <t>64211005</t>
  </si>
  <si>
    <t>umyvadlo keramické závěsné bílé 550x420mm</t>
  </si>
  <si>
    <t>-685848359</t>
  </si>
  <si>
    <t>Poznámka k položce:_x000D_
přesná specifikace viz výpis dokumentace</t>
  </si>
  <si>
    <t>17</t>
  </si>
  <si>
    <t>725319112</t>
  </si>
  <si>
    <t>Dřezy bez výtokových armatur montáž dřezů automatických</t>
  </si>
  <si>
    <t>-1557608687</t>
  </si>
  <si>
    <t>18</t>
  </si>
  <si>
    <t>55231350</t>
  </si>
  <si>
    <t>dvojdřez nerez nástavný 1200x600mm</t>
  </si>
  <si>
    <t>-563113127</t>
  </si>
  <si>
    <t>751</t>
  </si>
  <si>
    <t>Vzduchotechnika</t>
  </si>
  <si>
    <t>19</t>
  </si>
  <si>
    <t>751514762</t>
  </si>
  <si>
    <t>Montáž ětrací hlavice, průměru přes 100 do 200 mm</t>
  </si>
  <si>
    <t>1079751557</t>
  </si>
  <si>
    <t>VV</t>
  </si>
  <si>
    <t>20</t>
  </si>
  <si>
    <t>42981260</t>
  </si>
  <si>
    <t>hlavice výfuková Pz VZT D 100mm</t>
  </si>
  <si>
    <t>257091196</t>
  </si>
  <si>
    <t>763</t>
  </si>
  <si>
    <t>Konstrukce suché výstavby</t>
  </si>
  <si>
    <t>763172312</t>
  </si>
  <si>
    <t>Instalační technika pro konstrukce ze sádrokartonových desek  montáž revizních dvířek velikost 300 x 300 mm</t>
  </si>
  <si>
    <t>825901568</t>
  </si>
  <si>
    <t>22</t>
  </si>
  <si>
    <t>59030711</t>
  </si>
  <si>
    <t>dvířka revizní s automatickým zámkem 300x300mm</t>
  </si>
  <si>
    <t>1679948439</t>
  </si>
  <si>
    <t>VRN</t>
  </si>
  <si>
    <t>Vedlejší rozpočtové náklady</t>
  </si>
  <si>
    <t>VRN4</t>
  </si>
  <si>
    <t>Inženýrská činnost</t>
  </si>
  <si>
    <t>23</t>
  </si>
  <si>
    <t>043114000</t>
  </si>
  <si>
    <t>Zkoušky tlakové</t>
  </si>
  <si>
    <t>kpl</t>
  </si>
  <si>
    <t>1024</t>
  </si>
  <si>
    <t>839586188</t>
  </si>
  <si>
    <t>03 - VZT</t>
  </si>
  <si>
    <t>751111011</t>
  </si>
  <si>
    <t>Montáž ventilátoru axiálního nízkotlakého  nástěnného základního, průměru do 100 mm</t>
  </si>
  <si>
    <t>1335662762</t>
  </si>
  <si>
    <t>Poznámka k položce:_x000D_
dodávka včetně instalační sady a zpětné klapky - specifikace dle výkazu dokumentace</t>
  </si>
  <si>
    <t>42914101</t>
  </si>
  <si>
    <t>ventilátor axiální potrubní skříň z plastu průtok 100m3/h D 100mm 13W IP44</t>
  </si>
  <si>
    <t>1091673558</t>
  </si>
  <si>
    <t>Poznámka k položce:_x000D_
přesná specifikace viz výkaz dokumentace</t>
  </si>
  <si>
    <t>Montáž protidešťové stříšky nebo výfukové hlavice do plechového potrubí  kruhové s přírubou, průměru přes 100 do 200 mm</t>
  </si>
  <si>
    <t>808122254</t>
  </si>
  <si>
    <t>2082673369</t>
  </si>
  <si>
    <t>751537011</t>
  </si>
  <si>
    <t>Montáž kruhového potrubí ohebného  neizolovaného z Al laminátové hadice, průměru do 100 mm</t>
  </si>
  <si>
    <t>898405489</t>
  </si>
  <si>
    <t>42981010</t>
  </si>
  <si>
    <t>trouba VZT kruhová spirálně vinutá Pz tl 0,5mm D 100mm</t>
  </si>
  <si>
    <t>320877166</t>
  </si>
  <si>
    <t>04 - Vytápění</t>
  </si>
  <si>
    <t xml:space="preserve">      733 - Ústřední vytápění - rozvodné potrubí</t>
  </si>
  <si>
    <t xml:space="preserve">      735 - Ústřední vytápění - otopná tělesa</t>
  </si>
  <si>
    <t>M - Práce a dodávky M</t>
  </si>
  <si>
    <t xml:space="preserve">    23-M - Montáže potrubí</t>
  </si>
  <si>
    <t>722190901</t>
  </si>
  <si>
    <t>Opravy ostatní  uzavření nebo otevření vodovodního potrubí při opravách včetně vypuštění a napuštění</t>
  </si>
  <si>
    <t>1471552673</t>
  </si>
  <si>
    <t>733</t>
  </si>
  <si>
    <t>Ústřední vytápění - rozvodné potrubí</t>
  </si>
  <si>
    <t>733221104</t>
  </si>
  <si>
    <t>Potrubí z trubek měděných měkkých spojovaných měkkým pájením Ø 22/1</t>
  </si>
  <si>
    <t>212732953</t>
  </si>
  <si>
    <t>733291101</t>
  </si>
  <si>
    <t>Zkoušky těsnosti potrubí z trubek měděných  Ø do 35/1,5</t>
  </si>
  <si>
    <t>-1783208008</t>
  </si>
  <si>
    <t>735</t>
  </si>
  <si>
    <t>Ústřední vytápění - otopná tělesa</t>
  </si>
  <si>
    <t>735151356</t>
  </si>
  <si>
    <t>Otopná tělesa panelová dvoudesková PN 1,0 MPa, T do 110°C bez přídavné přestupní plochy výšky tělesa 500 mm stavební délky / výkonu 900 mm / 754 W</t>
  </si>
  <si>
    <t>-2126791555</t>
  </si>
  <si>
    <t>Poznámka k položce:_x000D_
přesná specifikace viz výpis v dokumentaci, vč. dodávky hlavic</t>
  </si>
  <si>
    <t>735164512</t>
  </si>
  <si>
    <t>Otopná tělesa trubková montáž těles na stěnu výšky tělesa přes 1500 mm</t>
  </si>
  <si>
    <t>784765149</t>
  </si>
  <si>
    <t>54153026</t>
  </si>
  <si>
    <t>těleso trubkové přímotopné 1500x750mm 600W</t>
  </si>
  <si>
    <t>-1316288615</t>
  </si>
  <si>
    <t>Poznámka k položce:_x000D_
otopný žebřík na stěnu - přesná specifikace viz výkaz dokumentace</t>
  </si>
  <si>
    <t>Práce a dodávky M</t>
  </si>
  <si>
    <t>23-M</t>
  </si>
  <si>
    <t>Montáže potrubí</t>
  </si>
  <si>
    <t>230170001</t>
  </si>
  <si>
    <t>Příprava pro zkoušku těsnosti potrubí  DN do 40</t>
  </si>
  <si>
    <t>sada</t>
  </si>
  <si>
    <t>64</t>
  </si>
  <si>
    <t>-1876951470</t>
  </si>
  <si>
    <t>230170011</t>
  </si>
  <si>
    <t>Zkouška těsnosti potrubí  DN do 40</t>
  </si>
  <si>
    <t>-1816157790</t>
  </si>
  <si>
    <t>05 - Elektro</t>
  </si>
  <si>
    <t xml:space="preserve">      741 - Elektroinstalace - silnoproud</t>
  </si>
  <si>
    <t xml:space="preserve">    58-M - Revize vyhrazených technických zařízení</t>
  </si>
  <si>
    <t xml:space="preserve">    VRN1 - Průzkumné, geodetické a projektové práce</t>
  </si>
  <si>
    <t>741</t>
  </si>
  <si>
    <t>Elektroinstalace - silnoproud</t>
  </si>
  <si>
    <t>741110001</t>
  </si>
  <si>
    <t>Montáž trubek elektroinstalačních s nasunutím nebo našroubováním do krabic plastových tuhých, uložených pevně, vnější Ø přes 16 do 23 mm</t>
  </si>
  <si>
    <t>-410375056</t>
  </si>
  <si>
    <t>34571063</t>
  </si>
  <si>
    <t>trubka elektroinstalační ohebná z PVC (ČSN) 2323</t>
  </si>
  <si>
    <t>1369721522</t>
  </si>
  <si>
    <t>741110002</t>
  </si>
  <si>
    <t>Montáž trubek elektroinstalačních s nasunutím nebo našroubováním do krabic plastových tuhých, uložených pevně, vnější Ø přes 23 do 35 mm</t>
  </si>
  <si>
    <t>-58897512</t>
  </si>
  <si>
    <t>34571065</t>
  </si>
  <si>
    <t>trubka elektroinstalační ohebná z PVC (ČSN) 2329</t>
  </si>
  <si>
    <t>1736555797</t>
  </si>
  <si>
    <t>741122122.1</t>
  </si>
  <si>
    <t>Montáž kabelů měděných bez ukončení uložených v trubkách zatažených plných kulatých nebo bezhalogenových (CYKY) počtu a průřezu žil 3x1,5 až 6 mm2</t>
  </si>
  <si>
    <t>966058494</t>
  </si>
  <si>
    <t>34111030</t>
  </si>
  <si>
    <t>kabel silový s Cu jádrem 1 kV 3x1,5mm2</t>
  </si>
  <si>
    <t>156884069</t>
  </si>
  <si>
    <t>90*1,2 'Přepočtené koeficientem množství</t>
  </si>
  <si>
    <t>741122122.2</t>
  </si>
  <si>
    <t>1525804812</t>
  </si>
  <si>
    <t>PKB.711021</t>
  </si>
  <si>
    <t>CYKY-J 3x2,5</t>
  </si>
  <si>
    <t>km</t>
  </si>
  <si>
    <t>-345480799</t>
  </si>
  <si>
    <t>0,24*1,2 'Přepočtené koeficientem množství</t>
  </si>
  <si>
    <t>741130021</t>
  </si>
  <si>
    <t>Ukončení vodičů izolovaných s označením a zapojením na svorkovnici s otevřením a uzavřením krytu, průřezu žíly do 2,5 mm2</t>
  </si>
  <si>
    <t>1920260562</t>
  </si>
  <si>
    <t>741220001</t>
  </si>
  <si>
    <t>Montáž skříní přístrojových prázdných plastových nebo hliníkových, pohledové plochy vel. 65x55 až 100x60 mm</t>
  </si>
  <si>
    <t>-693996935</t>
  </si>
  <si>
    <t>34571532</t>
  </si>
  <si>
    <t>krabice přístrojová odbočná s víčkem z PH, 107x107 mm, hloubka 50 mm</t>
  </si>
  <si>
    <t>-1081581520</t>
  </si>
  <si>
    <t>741220001.1</t>
  </si>
  <si>
    <t>1003888280</t>
  </si>
  <si>
    <t>34571524</t>
  </si>
  <si>
    <t>krabice přístrojová odbočná s víčkem z PH, 132x132 mm, hloubka 72 mm</t>
  </si>
  <si>
    <t>1320810187</t>
  </si>
  <si>
    <t>741220001.2</t>
  </si>
  <si>
    <t>-45961283</t>
  </si>
  <si>
    <t>34571524.2</t>
  </si>
  <si>
    <t>1901874675</t>
  </si>
  <si>
    <t>741310021</t>
  </si>
  <si>
    <t>Montáž spínačů jedno nebo dvoupólových nástěnných se zapojením vodičů, pro prostředí normální přepínačů, řazení 5-sériových</t>
  </si>
  <si>
    <t>2018745212</t>
  </si>
  <si>
    <t>34535573</t>
  </si>
  <si>
    <t>spínač řazení 5 10A bílý</t>
  </si>
  <si>
    <t>-529431946</t>
  </si>
  <si>
    <t>741313001</t>
  </si>
  <si>
    <t>Montáž zásuvek domovních se zapojením vodičů bezšroubové připojení polozapuštěných nebo zapuštěných 10/16 A, provedení 2P + PE</t>
  </si>
  <si>
    <t>-2067225964</t>
  </si>
  <si>
    <t>34555101</t>
  </si>
  <si>
    <t>zásuvka 1násobná 16A bílý</t>
  </si>
  <si>
    <t>1983563295</t>
  </si>
  <si>
    <t>741313001.1</t>
  </si>
  <si>
    <t>-1344674245</t>
  </si>
  <si>
    <t>34555121</t>
  </si>
  <si>
    <t>zásuvka 2násobná 16A bílá</t>
  </si>
  <si>
    <t>-1231905633</t>
  </si>
  <si>
    <t>741320103</t>
  </si>
  <si>
    <t>Montáž jističů se zapojením vodičů jednopólových nn do 25 A s krytem</t>
  </si>
  <si>
    <t>-1830769356</t>
  </si>
  <si>
    <t>35822109</t>
  </si>
  <si>
    <t>jistič 1pólový-charakteristika B 10A</t>
  </si>
  <si>
    <t>-1381679828</t>
  </si>
  <si>
    <t>24</t>
  </si>
  <si>
    <t>35822111</t>
  </si>
  <si>
    <t>jistič 1pólový-charakteristika B 16A</t>
  </si>
  <si>
    <t>-887468992</t>
  </si>
  <si>
    <t>25</t>
  </si>
  <si>
    <t>741320103.1</t>
  </si>
  <si>
    <t>1277559042</t>
  </si>
  <si>
    <t>26</t>
  </si>
  <si>
    <t>35822111.1</t>
  </si>
  <si>
    <t>589821593</t>
  </si>
  <si>
    <t>27</t>
  </si>
  <si>
    <t>741372061</t>
  </si>
  <si>
    <t>Montáž svítidel LED se zapojením vodičů bytových nebo společenských místností přisazených stropních panelových, obsahu do 0,09 m2</t>
  </si>
  <si>
    <t>1648075511</t>
  </si>
  <si>
    <t>28</t>
  </si>
  <si>
    <t>34851156</t>
  </si>
  <si>
    <t>svítidlo LED 23W s mikroprizmatickým krytem</t>
  </si>
  <si>
    <t>-607324808</t>
  </si>
  <si>
    <t>29</t>
  </si>
  <si>
    <t>741378003</t>
  </si>
  <si>
    <t>Zřízení upevňovacích bodů pro svítidla s vyvrtáním díry s osazením závěsného háku v betonu</t>
  </si>
  <si>
    <t>-1736404389</t>
  </si>
  <si>
    <t>30</t>
  </si>
  <si>
    <t>741810001</t>
  </si>
  <si>
    <t>Zkoušky a prohlídky elektrických rozvodů a zařízení celková prohlídka a vyhotovení revizní zprávy pro objem montážních prací do 100 tis. Kč</t>
  </si>
  <si>
    <t>-1188548787</t>
  </si>
  <si>
    <t>31</t>
  </si>
  <si>
    <t>741812001</t>
  </si>
  <si>
    <t>Zkoušky vodičů a kabelů izolační vodiče do 1 kV, průřezu žily 300 až 800 mm2</t>
  </si>
  <si>
    <t>454495393</t>
  </si>
  <si>
    <t>32</t>
  </si>
  <si>
    <t>741812011</t>
  </si>
  <si>
    <t>Zkoušky vodičů a kabelů izolační kabelu silového do 1 kV, počtu a průřezu žil do 4x 25 mm2</t>
  </si>
  <si>
    <t>-411753861</t>
  </si>
  <si>
    <t>33</t>
  </si>
  <si>
    <t>741820102</t>
  </si>
  <si>
    <t>Měření osvětlovacího zařízení intenzity osvětlení na pracovišti do 50 svítidel</t>
  </si>
  <si>
    <t>-710139234</t>
  </si>
  <si>
    <t>34</t>
  </si>
  <si>
    <t>998741101</t>
  </si>
  <si>
    <t>Přesun hmot pro silnoproud stanovený z hmotnosti přesunovaného materiálu vodorovná dopravní vzdálenost do 50 m v objektech výšky do 6 m</t>
  </si>
  <si>
    <t>t</t>
  </si>
  <si>
    <t>-58316643</t>
  </si>
  <si>
    <t>58-M</t>
  </si>
  <si>
    <t>Revize vyhrazených technických zařízení</t>
  </si>
  <si>
    <t>35</t>
  </si>
  <si>
    <t>580103003</t>
  </si>
  <si>
    <t>Elektrická instalace  kontrola stavu elektrického okruhu včetně instalačních, ovládacích a jistících prvků bez připojených spotřebičů v prostoru bezpečném přes 10 vývodů</t>
  </si>
  <si>
    <t>okruh</t>
  </si>
  <si>
    <t>-1232938247</t>
  </si>
  <si>
    <t>36</t>
  </si>
  <si>
    <t>580106003</t>
  </si>
  <si>
    <t>Měření při revizích  izolačních odporů vnitřního zapojení rozvaděče nebo rozvodnice</t>
  </si>
  <si>
    <t>měření</t>
  </si>
  <si>
    <t>961689296</t>
  </si>
  <si>
    <t>37</t>
  </si>
  <si>
    <t>580107001</t>
  </si>
  <si>
    <t>Pomocné práce při revizích  vypnutí vedení, přezkoušení vypnutého stavu, označení tabulkou a opětné zapnutí</t>
  </si>
  <si>
    <t>-1701911293</t>
  </si>
  <si>
    <t>38</t>
  </si>
  <si>
    <t>580107011</t>
  </si>
  <si>
    <t>Pomocné práce při revizích  kontrola zkratových poměrů v rozvaděči a vypínací schopnosti přístrojů</t>
  </si>
  <si>
    <t>1885296426</t>
  </si>
  <si>
    <t>VRN1</t>
  </si>
  <si>
    <t>Průzkumné, geodetické a projektové práce</t>
  </si>
  <si>
    <t>39</t>
  </si>
  <si>
    <t>013254000</t>
  </si>
  <si>
    <t>Dokumentace skutečného provedení stavby - elektroinstalace</t>
  </si>
  <si>
    <t>…</t>
  </si>
  <si>
    <t>964824411</t>
  </si>
  <si>
    <t>Poznámka k položce:_x000D_
digitální forma</t>
  </si>
  <si>
    <t>01 - Stavební úpravy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</si>
  <si>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</si>
  <si>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</si>
  <si>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</si>
  <si>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</si>
  <si>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</si>
  <si>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  764 - Konstrukce klempířské</t>
  </si>
  <si>
    <t xml:space="preserve">      766 - Konstrukce truhlářské</t>
  </si>
  <si>
    <t xml:space="preserve">      771 - Podlahy z dlaždic</t>
  </si>
  <si>
    <t xml:space="preserve">      781 - Dokončovací práce - obklady</t>
  </si>
  <si>
    <t xml:space="preserve">      783 - Dokončovací práce - nátěry</t>
  </si>
  <si>
    <t xml:space="preserve">      784 - Dokončovací práce - malby a tapety</t>
  </si>
  <si>
    <t>Svislé a kompletní konstrukce</t>
  </si>
  <si>
    <t>311101212.R</t>
  </si>
  <si>
    <t>Vytvoření prostupů konstrukcemi pro vedení ZTI, vč. zapravení po protažení trubek, uvedení do původního stavu konstrukcí (vodorovné konstrukce)</t>
  </si>
  <si>
    <t>-125939871</t>
  </si>
  <si>
    <t>342272205</t>
  </si>
  <si>
    <t>Příčky z pórobetonových tvárnic hladkých na tenké maltové lože objemová hmotnost do 500 kg/m3, tloušťka příčky 50 mm</t>
  </si>
  <si>
    <t>m2</t>
  </si>
  <si>
    <t>1886636550</t>
  </si>
  <si>
    <t>(0,25+0,6)*3,08</t>
  </si>
  <si>
    <t>342272225</t>
  </si>
  <si>
    <t>Příčky z pórobetonových tvárnic hladkých na tenké maltové lože objemová hmotnost do 500 kg/m3, tloušťka příčky 100 mm</t>
  </si>
  <si>
    <t>-531636106</t>
  </si>
  <si>
    <t>0,3*3,08</t>
  </si>
  <si>
    <t>Úpravy povrchů, podlahy a osazování výplní</t>
  </si>
  <si>
    <t>612142001</t>
  </si>
  <si>
    <t>Potažení vnitřních ploch pletivem  v ploše nebo pruzích, na plném podkladu sklovláknitým vtlačením do tmelu stěn</t>
  </si>
  <si>
    <t>1585597460</t>
  </si>
  <si>
    <t>(0,25+0,6)*3,08+(0,3+0,1+0,3)*3,08</t>
  </si>
  <si>
    <t>612311141</t>
  </si>
  <si>
    <t>Omítka vápenná vnitřních ploch  nanášená ručně dvouvrstvá štuková, tloušťky jádrové omítky do 10 mm a tloušťky štuku do 3 mm svislých konstrukcí stěn</t>
  </si>
  <si>
    <t>-110684935</t>
  </si>
  <si>
    <t>((2,4+4,2+0,25+0,3+0,3+3,3+1,9+0,3+0,1+2,5)*3,08)*1,1</t>
  </si>
  <si>
    <t>Součet</t>
  </si>
  <si>
    <t>612315402</t>
  </si>
  <si>
    <t>Oprava vápenné omítky vnitřních ploch hrubé, tloušťky do 20 mm stěn, v rozsahu opravované plochy přes 10 do 30%</t>
  </si>
  <si>
    <t>2069843940</t>
  </si>
  <si>
    <t>((2,4+4,2+0,25+0,3+0,3+3,3+1,9+0,3+0,1+2,5)*3,08)*1,1*0,11</t>
  </si>
  <si>
    <t>622143003</t>
  </si>
  <si>
    <t>Montáž omítkových profilů  plastových nebo pozinkovaných, upevněných vtlačením do podkladní vrstvy nebo přibitím rohových s tkaninou</t>
  </si>
  <si>
    <t>-1232827243</t>
  </si>
  <si>
    <t>553430230</t>
  </si>
  <si>
    <t>profil omítkový rohový pro omítky vnitřní 12mm s úzkou kulatou hlavou 4,0mm</t>
  </si>
  <si>
    <t>348324045</t>
  </si>
  <si>
    <t>6*3,08</t>
  </si>
  <si>
    <t>56245709</t>
  </si>
  <si>
    <t>dvířka revizní 300x300 bílá</t>
  </si>
  <si>
    <t>718230260</t>
  </si>
  <si>
    <t>Ostatní konstrukce a práce, bourání</t>
  </si>
  <si>
    <t>962032230</t>
  </si>
  <si>
    <t>Bourání zdiva nadzákladového z cihel nebo tvárnic  z cihel pálených nebo vápenopískových, na maltu vápennou nebo vápenocementovou, objemu do 1 m3</t>
  </si>
  <si>
    <t>m3</t>
  </si>
  <si>
    <t>-2097465669</t>
  </si>
  <si>
    <t>(0,57+0,25)*0,06*3,08</t>
  </si>
  <si>
    <t>965081223</t>
  </si>
  <si>
    <t>Bourání podlah z dlaždic bez podkladního lože nebo mazaniny, s jakoukoliv výplní spár keramických nebo xylolitových tl. přes 10 mm plochy přes 1 m2</t>
  </si>
  <si>
    <t>98614339</t>
  </si>
  <si>
    <t>11,6</t>
  </si>
  <si>
    <t>965081611</t>
  </si>
  <si>
    <t>Odsekání soklíků  včetně otlučení podkladní omítky až na zdivo rovných</t>
  </si>
  <si>
    <t>-649049178</t>
  </si>
  <si>
    <t>(2,4+4,2+0,25+0,3+0,3+3,3+1,9+0,3+0,1+2,5)*1,1</t>
  </si>
  <si>
    <t>978011141</t>
  </si>
  <si>
    <t>Otlučení vápenných nebo vápenocementových omítek vnitřních ploch stropů, v rozsahu přes 10 do 30 %</t>
  </si>
  <si>
    <t>-1370237322</t>
  </si>
  <si>
    <t>((2,4+4,2+2,4+4,2)*3,08+9,67)*0,11</t>
  </si>
  <si>
    <t>((1,1+1,2+1,1+1,2)*3,08+2,0)*0,11</t>
  </si>
  <si>
    <t>978059541</t>
  </si>
  <si>
    <t>Odsekání obkladů  stěn včetně otlučení podkladní omítky až na zdivo z obkládaček vnitřních, z jakýchkoliv materiálů, plochy přes 1 m2</t>
  </si>
  <si>
    <t>551795386</t>
  </si>
  <si>
    <t>(0,6+2,8+0,3+0,3+0,75+3,3+1,9+1,0+2,5)*1,4</t>
  </si>
  <si>
    <t>997</t>
  </si>
  <si>
    <t>Přesun sutě</t>
  </si>
  <si>
    <t>997006511</t>
  </si>
  <si>
    <t>Vodorovná doprava suti na skládku s naložením na dopravní prostředek a složením do 100 m</t>
  </si>
  <si>
    <t>1079155036</t>
  </si>
  <si>
    <t>997006519</t>
  </si>
  <si>
    <t>Vodorovná doprava suti na skládku s naložením na dopravní prostředek a složením Příplatek k ceně za každý další i započatý 1 km</t>
  </si>
  <si>
    <t>-976755475</t>
  </si>
  <si>
    <t>2,875*5</t>
  </si>
  <si>
    <t>998</t>
  </si>
  <si>
    <t>Přesun hmot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</si>
  <si>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</si>
  <si>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</si>
  <si>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313235066</t>
  </si>
  <si>
    <t>998011018</t>
  </si>
  <si>
    <t>Přesun hmot pro budovy občanské výstavby, bydlení, výrobu a služby  s nosnou svislou konstrukcí zděnou z cihel, tvárnic nebo kamene Příplatek k cenám za zvětšený přesun přes vymezenou největší dopravní vzdálenost do 5000 m</t>
  </si>
  <si>
    <t>1223214390</t>
  </si>
  <si>
    <t>725210821</t>
  </si>
  <si>
    <t>Demontáž umyvadel  bez výtokových armatur umyvadel</t>
  </si>
  <si>
    <t>1848215707</t>
  </si>
  <si>
    <t>725320822</t>
  </si>
  <si>
    <t>Demontáž dřezů dvojitých  bez výtokových armatur vestavěných v kuchyňských sestavách</t>
  </si>
  <si>
    <t>-1289526121</t>
  </si>
  <si>
    <t>725619101.R</t>
  </si>
  <si>
    <t>Montáž lednice</t>
  </si>
  <si>
    <t>1359959</t>
  </si>
  <si>
    <t>Poznámka k položce:_x000D_
vč. dodávky vlastní lednice dle specifikace v dokumentaci</t>
  </si>
  <si>
    <t>725619102.R</t>
  </si>
  <si>
    <t>Montáž mikrovlnné trouby</t>
  </si>
  <si>
    <t>1491497802</t>
  </si>
  <si>
    <t>Poznámka k položce:_x000D_
vč. dodávky vlastního zařízení dle specifikace v dokumentaci</t>
  </si>
  <si>
    <t>725629101.R</t>
  </si>
  <si>
    <t>Montáž myčky</t>
  </si>
  <si>
    <t>1490279194</t>
  </si>
  <si>
    <t>Poznámka k položce:_x000D_
vč. dodávky vlastní myčky dle specifikace dokumentace</t>
  </si>
  <si>
    <t>725672800</t>
  </si>
  <si>
    <t>Demontáž chladniček  plynových</t>
  </si>
  <si>
    <t>790081951</t>
  </si>
  <si>
    <t>725672800.1</t>
  </si>
  <si>
    <t>Demontáž myčky</t>
  </si>
  <si>
    <t>781330358</t>
  </si>
  <si>
    <t>735121810</t>
  </si>
  <si>
    <t>Demontáž otopných těles ocelových  článkových</t>
  </si>
  <si>
    <t>-198304718</t>
  </si>
  <si>
    <t>2*1</t>
  </si>
  <si>
    <t>741311815</t>
  </si>
  <si>
    <t>Demontáž spínačů bez zachování funkčnosti (do suti) nástěnných, pro prostředí normální do 10 A, připojení šroubové přes 2 svorky do 4 svorek</t>
  </si>
  <si>
    <t>-474434097</t>
  </si>
  <si>
    <t>741315823</t>
  </si>
  <si>
    <t>Demontáž zásuvek bez zachování funkčnosti (do suti) domovních polozapuštěných nebo zapuštěných, pro prostředí normální do 16 A, připojení šroubové 2P+PE</t>
  </si>
  <si>
    <t>1638993431</t>
  </si>
  <si>
    <t>741371821</t>
  </si>
  <si>
    <t>Demontáž svítidel bez zachování funkčnosti (do suti) v bytových nebo společenských místnostech modulového systému zářivkových, délky do 1100 mm</t>
  </si>
  <si>
    <t>-1871013814</t>
  </si>
  <si>
    <t>763123133</t>
  </si>
  <si>
    <t>Stěna předsazená bezpečnostní ze sádrokartonových desek  se dvěma ocelovými plechy tl. 1 mm s nosnou konstrukcí ze zdvojených ocelových profilů CD a UD s kotvením stěna tl. 150 mm, TI tl. 40 mm 2 x dvojitě opláštěná deskami tl. 2 x 2 x 12,5 mm impregnovanými H2, EI 30</t>
  </si>
  <si>
    <t>-1346285527</t>
  </si>
  <si>
    <t>2,8*1,4</t>
  </si>
  <si>
    <t>763131551</t>
  </si>
  <si>
    <t>Podhled ze sádrokartonových desek  jednovrstvá zavěšená spodní konstrukce z ocelových profilů CD, UD jednoduše opláštěná deskou impregnovanou H2, tl. 12,5 mm, bez TI</t>
  </si>
  <si>
    <t>657090771</t>
  </si>
  <si>
    <t>(11,6)*1,1</t>
  </si>
  <si>
    <t>763131714</t>
  </si>
  <si>
    <t>Podhled ze sádrokartonových desek  ostatní práce a konstrukce na podhledech ze sádrokartonových desek základní penetrační nátěr</t>
  </si>
  <si>
    <t>-132495006</t>
  </si>
  <si>
    <t>12,76</t>
  </si>
  <si>
    <t>763131751</t>
  </si>
  <si>
    <t>Podhled ze sádrokartonových desek  ostatní práce a konstrukce na podhledech ze sádrokartonových desek montáž parotěsné zábrany</t>
  </si>
  <si>
    <t>-1829417523</t>
  </si>
  <si>
    <t>28329274</t>
  </si>
  <si>
    <t>fólie PE vyztužená pro parotěsnou vrstvu (reakce na oheň - třída E) 110g/m2</t>
  </si>
  <si>
    <t>-1506134138</t>
  </si>
  <si>
    <t>12,76*1,1 'Přepočtené koeficientem množství</t>
  </si>
  <si>
    <t>764</t>
  </si>
  <si>
    <t>Konstrukce klempířské</t>
  </si>
  <si>
    <t>764051413</t>
  </si>
  <si>
    <t>Police z nerezové oceli 700*200</t>
  </si>
  <si>
    <t>-2123021204</t>
  </si>
  <si>
    <t>Poznámka k položce:_x000D_
vč. kotvení do zdi na profily L na chemické kotvy M10</t>
  </si>
  <si>
    <t>766</t>
  </si>
  <si>
    <t>Konstrukce truhlářské</t>
  </si>
  <si>
    <t>766441822</t>
  </si>
  <si>
    <t>Demontáž parapetních desek dřevěných nebo plastových šířky přes 300 mm délky přes 1m</t>
  </si>
  <si>
    <t>1325427681</t>
  </si>
  <si>
    <t>Poznámka k položce:_x000D_
demontáž dřevěných pultů</t>
  </si>
  <si>
    <t>766811111</t>
  </si>
  <si>
    <t>Montáž kuchyňských linek korpusu spodních skříněk šroubovaných na stěnu, šířky jednoho dílu do 600 mm</t>
  </si>
  <si>
    <t>-1146998899</t>
  </si>
  <si>
    <t>60722283</t>
  </si>
  <si>
    <t>deska dřevotřísková laminovaná 2070x2800mm tl 18mm</t>
  </si>
  <si>
    <t>-356337549</t>
  </si>
  <si>
    <t>0,85*4+0,9*3+1,7*3+1,0*3+0,9*1,5+0,85*1,7</t>
  </si>
  <si>
    <t>1,7*2+0,6*4+1,7+1,7*0,6</t>
  </si>
  <si>
    <t>0,85*0,6+0,65*2+0,9*0,45*2</t>
  </si>
  <si>
    <t>0,6*1,7</t>
  </si>
  <si>
    <t>766811141</t>
  </si>
  <si>
    <t>Montáž kuchyňských linek korpusu horních skříněk Příplatek k ceně za usazení vestavěných spotřebičů trouby</t>
  </si>
  <si>
    <t>537130225</t>
  </si>
  <si>
    <t>40</t>
  </si>
  <si>
    <t>766811143</t>
  </si>
  <si>
    <t>Montáž kuchyňských linek korpusu horních skříněk Příplatek k ceně za usazení vestavěných spotřebičů lednice</t>
  </si>
  <si>
    <t>-947150737</t>
  </si>
  <si>
    <t>41</t>
  </si>
  <si>
    <t>766811151</t>
  </si>
  <si>
    <t>Montáž kuchyňských linek korpusu horních skříněk šroubovaných na stěnu, šířky jednoho dílu do 600 mm</t>
  </si>
  <si>
    <t>-1451367939</t>
  </si>
  <si>
    <t>42</t>
  </si>
  <si>
    <t>766811212</t>
  </si>
  <si>
    <t>Montáž kuchyňských linek pracovní desky bez výřezu, délky jednoho dílu přes 1000 do 2000 mm</t>
  </si>
  <si>
    <t>1411904126</t>
  </si>
  <si>
    <t>43</t>
  </si>
  <si>
    <t>60722259</t>
  </si>
  <si>
    <t>deska dřevotřísková surová 2070x2800mm tl 38mm</t>
  </si>
  <si>
    <t>-421193427</t>
  </si>
  <si>
    <t>Poznámka k položce:_x000D_
dekor bílý mramor</t>
  </si>
  <si>
    <t>1,75*0,6+1,55*0,6</t>
  </si>
  <si>
    <t>44</t>
  </si>
  <si>
    <t>766811221</t>
  </si>
  <si>
    <t>Montáž kuchyňských linek pracovní desky Příplatek k ceně za vyřezání otvoru (včetně zaměření)</t>
  </si>
  <si>
    <t>822354564</t>
  </si>
  <si>
    <t>45</t>
  </si>
  <si>
    <t>766811311</t>
  </si>
  <si>
    <t>Montáž kuchyňských linek dvířek spodních skříněk plných</t>
  </si>
  <si>
    <t>1557960089</t>
  </si>
  <si>
    <t>46</t>
  </si>
  <si>
    <t>766811351</t>
  </si>
  <si>
    <t>Montáž kuchyňských linek dvířek horních skříněk plných</t>
  </si>
  <si>
    <t>-1476628825</t>
  </si>
  <si>
    <t>47</t>
  </si>
  <si>
    <t>766811411</t>
  </si>
  <si>
    <t>Montáž kuchyňských linek úchytů dvířek spodních skříněk</t>
  </si>
  <si>
    <t>1226314397</t>
  </si>
  <si>
    <t>48</t>
  </si>
  <si>
    <t>766811412</t>
  </si>
  <si>
    <t>Montáž kuchyňských linek úchytů dvířek horních skříněk</t>
  </si>
  <si>
    <t>-249160194</t>
  </si>
  <si>
    <t>49</t>
  </si>
  <si>
    <t>54916356</t>
  </si>
  <si>
    <t>kování nábytkové skříňová pozinkovaná UZ/35</t>
  </si>
  <si>
    <t>100 kus</t>
  </si>
  <si>
    <t>943137912</t>
  </si>
  <si>
    <t>50</t>
  </si>
  <si>
    <t>54931584</t>
  </si>
  <si>
    <t>závěs dveřní nosný k zašroubování 60x10mm</t>
  </si>
  <si>
    <t>1272820007</t>
  </si>
  <si>
    <t>51</t>
  </si>
  <si>
    <t>766812830</t>
  </si>
  <si>
    <t>Demontáž kuchyňských linek  dřevěných nebo kovových včetně skříněk uchycených na stěně, délky přes 1500 do 1800 mm</t>
  </si>
  <si>
    <t>620332036</t>
  </si>
  <si>
    <t>771</t>
  </si>
  <si>
    <t>Podlahy z dlaždic</t>
  </si>
  <si>
    <t>52</t>
  </si>
  <si>
    <t>771121011</t>
  </si>
  <si>
    <t>Příprava podkladu před provedením dlažby nátěr penetrační na podlahu</t>
  </si>
  <si>
    <t>1765135297</t>
  </si>
  <si>
    <t>53</t>
  </si>
  <si>
    <t>771151022</t>
  </si>
  <si>
    <t>Příprava podkladu před provedením dlažby samonivelační stěrka min.pevnosti 30 MPa, tloušťky přes 3 do 5 mm</t>
  </si>
  <si>
    <t>186337599</t>
  </si>
  <si>
    <t>54</t>
  </si>
  <si>
    <t>771161012</t>
  </si>
  <si>
    <t>Příprava podkladu před provedením dlažby montáž profilu dilatační spáry koutové (při styku podlahy se stěnou)</t>
  </si>
  <si>
    <t>832443625</t>
  </si>
  <si>
    <t>55</t>
  </si>
  <si>
    <t>59054166</t>
  </si>
  <si>
    <t>profil dilatační s bočními díly z PVC/CPE tl 15mm</t>
  </si>
  <si>
    <t>1378502599</t>
  </si>
  <si>
    <t>17,105*1,1 'Přepočtené koeficientem množství</t>
  </si>
  <si>
    <t>56</t>
  </si>
  <si>
    <t>771474112</t>
  </si>
  <si>
    <t>Montáž soklů z dlaždic keramických lepených flexibilním lepidlem rovných, výšky přes 65 do 90 mm</t>
  </si>
  <si>
    <t>-2094092158</t>
  </si>
  <si>
    <t>(2,4+0,25+4,2+0,3+0,15+2,1+0,7+2,4)*1,1+1,1+1,2+1,0+0,7</t>
  </si>
  <si>
    <t>57</t>
  </si>
  <si>
    <t>59761338</t>
  </si>
  <si>
    <t>sokl-dlažba keramická slinutá hladká do interiéru i exteriéru 445x85mm</t>
  </si>
  <si>
    <t>594341097</t>
  </si>
  <si>
    <t>((2,4+0,25+4,2+0,3+0,15+2,1+0,7+2,4)*1,1+1,1+1,2+1,0+0,7)/0,44*1,1</t>
  </si>
  <si>
    <t>58</t>
  </si>
  <si>
    <t>771574111</t>
  </si>
  <si>
    <t>Montáž podlah z dlaždic keramických lepených flexibilním lepidlem maloformátových hladkých přes 6 do 9 ks/m2</t>
  </si>
  <si>
    <t>-535181299</t>
  </si>
  <si>
    <t>59</t>
  </si>
  <si>
    <t>59761011</t>
  </si>
  <si>
    <t>dlažba keramická slinutá hladká do interiéru i exteriéru do 9ks/m2</t>
  </si>
  <si>
    <t>-457824609</t>
  </si>
  <si>
    <t>781</t>
  </si>
  <si>
    <t>Dokončovací práce - obklady</t>
  </si>
  <si>
    <t>60</t>
  </si>
  <si>
    <t>781474112</t>
  </si>
  <si>
    <t>Montáž obkladů vnitřních stěn z dlaždic keramických lepených flexibilním lepidlem maloformátových hladkých přes 9 do 12 ks/m2</t>
  </si>
  <si>
    <t>-2013151783</t>
  </si>
  <si>
    <t>(2,4+0,25+4,2+0,3+0,3+3,3+1,9+1,0+0,3+0,1+2,5)*1,4*1,1</t>
  </si>
  <si>
    <t>61</t>
  </si>
  <si>
    <t>59761062</t>
  </si>
  <si>
    <t>dekor keramický pro interiér i exteriér přes 9 do 12 ks/m2</t>
  </si>
  <si>
    <t>1755509285</t>
  </si>
  <si>
    <t>783</t>
  </si>
  <si>
    <t>Dokončovací práce - nátěry</t>
  </si>
  <si>
    <t>62</t>
  </si>
  <si>
    <t>783806811</t>
  </si>
  <si>
    <t>Odstranění nátěrů z omítek oškrábáním</t>
  </si>
  <si>
    <t>1380184604</t>
  </si>
  <si>
    <t>(1,1+0,8)*2*3,08</t>
  </si>
  <si>
    <t>63</t>
  </si>
  <si>
    <t>783806811.1</t>
  </si>
  <si>
    <t>-493323958</t>
  </si>
  <si>
    <t>((2,4+4,2+0,25+0,3+0,3+3,3+1,9+0,3+0,1+2,5)*3,08+11,6)*1,1</t>
  </si>
  <si>
    <t>784</t>
  </si>
  <si>
    <t>Dokončovací práce - malby a tapety</t>
  </si>
  <si>
    <t>784221101</t>
  </si>
  <si>
    <t>Malby z malířských směsí otěruvzdorných za sucha dvojnásobné, bílé za sucha otěruvzdorné dobře v místnostech výšky do 3,80 m</t>
  </si>
  <si>
    <t>2049227567</t>
  </si>
  <si>
    <t>((2,4+4,2+0,25+0,3+0,3+3,3+1,9+0,3+0,1+2,5)*3,08+11,6)*1,2</t>
  </si>
  <si>
    <t>65</t>
  </si>
  <si>
    <t>Dokumentace skutečného provedení stavby</t>
  </si>
  <si>
    <t>1167992185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</si>
</sst>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63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hidden="1" customWidth="1"/>
    <col min="44" max="44" width="11.6640625" customWidth="1"/>
    <col min="45" max="47" width="22.1640625" hidden="1" customWidth="1"/>
    <col min="48" max="49" width="18.5" hidden="1" customWidth="1"/>
    <col min="50" max="51" width="21.5" hidden="1" customWidth="1"/>
    <col min="52" max="52" width="18.5" hidden="1" customWidth="1"/>
    <col min="53" max="53" width="16.5" hidden="1" customWidth="1"/>
    <col min="54" max="54" width="21.5" hidden="1" customWidth="1"/>
    <col min="55" max="55" width="18.5" hidden="1" customWidth="1"/>
    <col min="56" max="56" width="16.5" hidden="1" customWidth="1"/>
    <col min="57" max="57" width="57" customWidth="1"/>
    <col min="71" max="91" width="9.16406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16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27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18"/>
      <c r="BE5" s="234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2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18"/>
      <c r="BE6" s="235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35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35"/>
      <c r="BS8" s="15" t="s">
        <v>6</v>
      </c>
    </row>
    <row r="9" spans="1:74" ht="14.45" customHeight="1">
      <c r="B9" s="18"/>
      <c r="AR9" s="18"/>
      <c r="BE9" s="235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35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235"/>
      <c r="BS11" s="15" t="s">
        <v>6</v>
      </c>
    </row>
    <row r="12" spans="1:74" ht="6.95" customHeight="1">
      <c r="B12" s="18"/>
      <c r="AR12" s="18"/>
      <c r="BE12" s="235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235"/>
      <c r="BS13" s="15" t="s">
        <v>6</v>
      </c>
    </row>
    <row r="14" spans="1:74" ht="12.75">
      <c r="B14" s="18"/>
      <c r="E14" s="229" t="s">
        <v>29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5" t="s">
        <v>27</v>
      </c>
      <c r="AN14" s="27" t="s">
        <v>29</v>
      </c>
      <c r="AR14" s="18"/>
      <c r="BE14" s="235"/>
      <c r="BS14" s="15" t="s">
        <v>6</v>
      </c>
    </row>
    <row r="15" spans="1:74" ht="6.95" customHeight="1">
      <c r="B15" s="18"/>
      <c r="AR15" s="18"/>
      <c r="BE15" s="235"/>
      <c r="BS15" s="15" t="s">
        <v>3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235"/>
      <c r="BS16" s="15" t="s">
        <v>3</v>
      </c>
    </row>
    <row r="17" spans="2:7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235"/>
      <c r="BS17" s="15" t="s">
        <v>32</v>
      </c>
    </row>
    <row r="18" spans="2:71" ht="6.95" customHeight="1">
      <c r="B18" s="18"/>
      <c r="AR18" s="18"/>
      <c r="BE18" s="235"/>
      <c r="BS18" s="15" t="s">
        <v>6</v>
      </c>
    </row>
    <row r="19" spans="2:71" ht="12" customHeight="1">
      <c r="B19" s="18"/>
      <c r="D19" s="25" t="s">
        <v>33</v>
      </c>
      <c r="AK19" s="25" t="s">
        <v>25</v>
      </c>
      <c r="AN19" s="23" t="s">
        <v>1</v>
      </c>
      <c r="AR19" s="18"/>
      <c r="BE19" s="235"/>
      <c r="BS19" s="15" t="s">
        <v>6</v>
      </c>
    </row>
    <row r="20" spans="2:71" ht="18.399999999999999" customHeight="1">
      <c r="B20" s="18"/>
      <c r="E20" s="23" t="s">
        <v>34</v>
      </c>
      <c r="AK20" s="25" t="s">
        <v>27</v>
      </c>
      <c r="AN20" s="23" t="s">
        <v>1</v>
      </c>
      <c r="AR20" s="18"/>
      <c r="BE20" s="235"/>
      <c r="BS20" s="15" t="s">
        <v>3</v>
      </c>
    </row>
    <row r="21" spans="2:71" ht="6.95" customHeight="1">
      <c r="B21" s="18"/>
      <c r="AR21" s="18"/>
      <c r="BE21" s="235"/>
    </row>
    <row r="22" spans="2:71" ht="12" customHeight="1">
      <c r="B22" s="18"/>
      <c r="D22" s="25" t="s">
        <v>35</v>
      </c>
      <c r="AR22" s="18"/>
      <c r="BE22" s="235"/>
    </row>
    <row r="23" spans="2:71" ht="14.45" customHeight="1">
      <c r="B23" s="18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18"/>
      <c r="BE23" s="235"/>
    </row>
    <row r="24" spans="2:71" ht="6.95" customHeight="1">
      <c r="B24" s="18"/>
      <c r="AR24" s="18"/>
      <c r="BE24" s="235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35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7">
        <f>ROUND(AG94,2)</f>
        <v>0</v>
      </c>
      <c r="AL26" s="238"/>
      <c r="AM26" s="238"/>
      <c r="AN26" s="238"/>
      <c r="AO26" s="238"/>
      <c r="AR26" s="30"/>
      <c r="BE26" s="235"/>
    </row>
    <row r="27" spans="2:71" s="1" customFormat="1" ht="6.95" customHeight="1">
      <c r="B27" s="30"/>
      <c r="AR27" s="30"/>
      <c r="BE27" s="235"/>
    </row>
    <row r="28" spans="2:71" s="1" customFormat="1" ht="12.75">
      <c r="B28" s="30"/>
      <c r="L28" s="232" t="s">
        <v>37</v>
      </c>
      <c r="M28" s="232"/>
      <c r="N28" s="232"/>
      <c r="O28" s="232"/>
      <c r="P28" s="232"/>
      <c r="W28" s="232" t="s">
        <v>38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39</v>
      </c>
      <c r="AL28" s="232"/>
      <c r="AM28" s="232"/>
      <c r="AN28" s="232"/>
      <c r="AO28" s="232"/>
      <c r="AR28" s="30"/>
      <c r="BE28" s="235"/>
    </row>
    <row r="29" spans="2:71" s="2" customFormat="1" ht="14.45" customHeight="1">
      <c r="B29" s="34"/>
      <c r="D29" s="25" t="s">
        <v>40</v>
      </c>
      <c r="F29" s="25" t="s">
        <v>41</v>
      </c>
      <c r="L29" s="208">
        <v>0.21</v>
      </c>
      <c r="M29" s="209"/>
      <c r="N29" s="209"/>
      <c r="O29" s="209"/>
      <c r="P29" s="209"/>
      <c r="W29" s="233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33">
        <f>ROUND(AV94, 2)</f>
        <v>0</v>
      </c>
      <c r="AL29" s="209"/>
      <c r="AM29" s="209"/>
      <c r="AN29" s="209"/>
      <c r="AO29" s="209"/>
      <c r="AR29" s="34"/>
      <c r="BE29" s="236"/>
    </row>
    <row r="30" spans="2:71" s="2" customFormat="1" ht="14.45" customHeight="1">
      <c r="B30" s="34"/>
      <c r="F30" s="25" t="s">
        <v>42</v>
      </c>
      <c r="L30" s="208">
        <v>0.15</v>
      </c>
      <c r="M30" s="209"/>
      <c r="N30" s="209"/>
      <c r="O30" s="209"/>
      <c r="P30" s="209"/>
      <c r="W30" s="233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33">
        <f>ROUND(AW94, 2)</f>
        <v>0</v>
      </c>
      <c r="AL30" s="209"/>
      <c r="AM30" s="209"/>
      <c r="AN30" s="209"/>
      <c r="AO30" s="209"/>
      <c r="AR30" s="34"/>
      <c r="BE30" s="236"/>
    </row>
    <row r="31" spans="2:71" s="2" customFormat="1" ht="14.45" hidden="1" customHeight="1">
      <c r="B31" s="34"/>
      <c r="F31" s="25" t="s">
        <v>43</v>
      </c>
      <c r="L31" s="208">
        <v>0.21</v>
      </c>
      <c r="M31" s="209"/>
      <c r="N31" s="209"/>
      <c r="O31" s="209"/>
      <c r="P31" s="209"/>
      <c r="W31" s="233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33">
        <v>0</v>
      </c>
      <c r="AL31" s="209"/>
      <c r="AM31" s="209"/>
      <c r="AN31" s="209"/>
      <c r="AO31" s="209"/>
      <c r="AR31" s="34"/>
      <c r="BE31" s="236"/>
    </row>
    <row r="32" spans="2:71" s="2" customFormat="1" ht="14.45" hidden="1" customHeight="1">
      <c r="B32" s="34"/>
      <c r="F32" s="25" t="s">
        <v>44</v>
      </c>
      <c r="L32" s="208">
        <v>0.15</v>
      </c>
      <c r="M32" s="209"/>
      <c r="N32" s="209"/>
      <c r="O32" s="209"/>
      <c r="P32" s="209"/>
      <c r="W32" s="233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33">
        <v>0</v>
      </c>
      <c r="AL32" s="209"/>
      <c r="AM32" s="209"/>
      <c r="AN32" s="209"/>
      <c r="AO32" s="209"/>
      <c r="AR32" s="34"/>
      <c r="BE32" s="236"/>
    </row>
    <row r="33" spans="2:57" s="2" customFormat="1" ht="14.45" hidden="1" customHeight="1">
      <c r="B33" s="34"/>
      <c r="F33" s="25" t="s">
        <v>45</v>
      </c>
      <c r="L33" s="208">
        <v>0</v>
      </c>
      <c r="M33" s="209"/>
      <c r="N33" s="209"/>
      <c r="O33" s="209"/>
      <c r="P33" s="209"/>
      <c r="W33" s="233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33">
        <v>0</v>
      </c>
      <c r="AL33" s="209"/>
      <c r="AM33" s="209"/>
      <c r="AN33" s="209"/>
      <c r="AO33" s="209"/>
      <c r="AR33" s="34"/>
      <c r="BE33" s="236"/>
    </row>
    <row r="34" spans="2:57" s="1" customFormat="1" ht="6.95" customHeight="1">
      <c r="B34" s="30"/>
      <c r="AR34" s="30"/>
      <c r="BE34" s="235"/>
    </row>
    <row r="35" spans="2:57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12" t="s">
        <v>48</v>
      </c>
      <c r="Y35" s="213"/>
      <c r="Z35" s="213"/>
      <c r="AA35" s="213"/>
      <c r="AB35" s="213"/>
      <c r="AC35" s="37"/>
      <c r="AD35" s="37"/>
      <c r="AE35" s="37"/>
      <c r="AF35" s="37"/>
      <c r="AG35" s="37"/>
      <c r="AH35" s="37"/>
      <c r="AI35" s="37"/>
      <c r="AJ35" s="37"/>
      <c r="AK35" s="214">
        <f>SUM(AK26:AK33)</f>
        <v>0</v>
      </c>
      <c r="AL35" s="213"/>
      <c r="AM35" s="213"/>
      <c r="AN35" s="213"/>
      <c r="AO35" s="215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51</v>
      </c>
      <c r="AI60" s="32"/>
      <c r="AJ60" s="32"/>
      <c r="AK60" s="32"/>
      <c r="AL60" s="32"/>
      <c r="AM60" s="41" t="s">
        <v>52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54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51</v>
      </c>
      <c r="AI75" s="32"/>
      <c r="AJ75" s="32"/>
      <c r="AK75" s="32"/>
      <c r="AL75" s="32"/>
      <c r="AM75" s="41" t="s">
        <v>52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2019_08</v>
      </c>
      <c r="AR84" s="46"/>
    </row>
    <row r="85" spans="1:91" s="4" customFormat="1" ht="36.950000000000003" customHeight="1">
      <c r="B85" s="47"/>
      <c r="C85" s="48" t="s">
        <v>16</v>
      </c>
      <c r="L85" s="224" t="str">
        <f>K6</f>
        <v>Oprava 6 výdejních míst ve třídách, MŠ Masarykova 891 - Typ B ve 2.NP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Město Kolín</v>
      </c>
      <c r="AI87" s="25" t="s">
        <v>22</v>
      </c>
      <c r="AM87" s="226" t="str">
        <f>IF(AN8= "","",AN8)</f>
        <v>21.4.2019</v>
      </c>
      <c r="AN87" s="226"/>
      <c r="AR87" s="30"/>
    </row>
    <row r="88" spans="1:91" s="1" customFormat="1" ht="6.95" customHeight="1">
      <c r="B88" s="30"/>
      <c r="AR88" s="30"/>
    </row>
    <row r="89" spans="1:91" s="1" customFormat="1" ht="15.6" customHeight="1">
      <c r="B89" s="30"/>
      <c r="C89" s="25" t="s">
        <v>24</v>
      </c>
      <c r="L89" s="3" t="str">
        <f>IF(E11= "","",E11)</f>
        <v xml:space="preserve"> </v>
      </c>
      <c r="AI89" s="25" t="s">
        <v>30</v>
      </c>
      <c r="AM89" s="222" t="str">
        <f>IF(E17="","",E17)</f>
        <v>PK Hošek</v>
      </c>
      <c r="AN89" s="223"/>
      <c r="AO89" s="223"/>
      <c r="AP89" s="223"/>
      <c r="AR89" s="30"/>
      <c r="AS89" s="218" t="s">
        <v>56</v>
      </c>
      <c r="AT89" s="219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6" customHeight="1">
      <c r="B90" s="30"/>
      <c r="C90" s="25" t="s">
        <v>28</v>
      </c>
      <c r="L90" s="3" t="str">
        <f>IF(E14= "Vyplň údaj","",E14)</f>
        <v/>
      </c>
      <c r="AI90" s="25" t="s">
        <v>33</v>
      </c>
      <c r="AM90" s="222" t="str">
        <f>IF(E20="","",E20)</f>
        <v>Petr Macek</v>
      </c>
      <c r="AN90" s="223"/>
      <c r="AO90" s="223"/>
      <c r="AP90" s="223"/>
      <c r="AR90" s="30"/>
      <c r="AS90" s="220"/>
      <c r="AT90" s="221"/>
      <c r="AU90" s="53"/>
      <c r="AV90" s="53"/>
      <c r="AW90" s="53"/>
      <c r="AX90" s="53"/>
      <c r="AY90" s="53"/>
      <c r="AZ90" s="53"/>
      <c r="BA90" s="53"/>
      <c r="BB90" s="53"/>
      <c r="BC90" s="53"/>
      <c r="BD90" s="54"/>
    </row>
    <row r="91" spans="1:91" s="1" customFormat="1" ht="10.9" customHeight="1">
      <c r="B91" s="30"/>
      <c r="AR91" s="30"/>
      <c r="AS91" s="220"/>
      <c r="AT91" s="221"/>
      <c r="AU91" s="53"/>
      <c r="AV91" s="53"/>
      <c r="AW91" s="53"/>
      <c r="AX91" s="53"/>
      <c r="AY91" s="53"/>
      <c r="AZ91" s="53"/>
      <c r="BA91" s="53"/>
      <c r="BB91" s="53"/>
      <c r="BC91" s="53"/>
      <c r="BD91" s="54"/>
    </row>
    <row r="92" spans="1:91" s="1" customFormat="1" ht="29.25" customHeight="1">
      <c r="B92" s="30"/>
      <c r="C92" s="201" t="s">
        <v>57</v>
      </c>
      <c r="D92" s="202"/>
      <c r="E92" s="202"/>
      <c r="F92" s="202"/>
      <c r="G92" s="202"/>
      <c r="H92" s="55"/>
      <c r="I92" s="203" t="s">
        <v>58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11" t="s">
        <v>59</v>
      </c>
      <c r="AH92" s="202"/>
      <c r="AI92" s="202"/>
      <c r="AJ92" s="202"/>
      <c r="AK92" s="202"/>
      <c r="AL92" s="202"/>
      <c r="AM92" s="202"/>
      <c r="AN92" s="203" t="s">
        <v>60</v>
      </c>
      <c r="AO92" s="202"/>
      <c r="AP92" s="210"/>
      <c r="AQ92" s="56" t="s">
        <v>61</v>
      </c>
      <c r="AR92" s="30"/>
      <c r="AS92" s="57" t="s">
        <v>62</v>
      </c>
      <c r="AT92" s="58" t="s">
        <v>63</v>
      </c>
      <c r="AU92" s="58" t="s">
        <v>64</v>
      </c>
      <c r="AV92" s="58" t="s">
        <v>65</v>
      </c>
      <c r="AW92" s="58" t="s">
        <v>66</v>
      </c>
      <c r="AX92" s="58" t="s">
        <v>67</v>
      </c>
      <c r="AY92" s="58" t="s">
        <v>68</v>
      </c>
      <c r="AZ92" s="58" t="s">
        <v>69</v>
      </c>
      <c r="BA92" s="58" t="s">
        <v>70</v>
      </c>
      <c r="BB92" s="58" t="s">
        <v>71</v>
      </c>
      <c r="BC92" s="58" t="s">
        <v>72</v>
      </c>
      <c r="BD92" s="59" t="s">
        <v>73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74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6">
        <f>ROUND(SUM(AG95:AG99),2)</f>
        <v>0</v>
      </c>
      <c r="AH94" s="206"/>
      <c r="AI94" s="206"/>
      <c r="AJ94" s="206"/>
      <c r="AK94" s="206"/>
      <c r="AL94" s="206"/>
      <c r="AM94" s="206"/>
      <c r="AN94" s="207">
        <f t="shared" ref="AN94:AN99" si="0">SUM(AG94,AT94)</f>
        <v>0</v>
      </c>
      <c r="AO94" s="207"/>
      <c r="AP94" s="207"/>
      <c r="AQ94" s="65" t="s">
        <v>1</v>
      </c>
      <c r="AR94" s="61"/>
      <c r="AS94" s="66">
        <f>ROUND(SUM(AS95:AS99),2)</f>
        <v>0</v>
      </c>
      <c r="AT94" s="67">
        <f t="shared" ref="AT94:AT99" si="1">ROUND(SUM(AV94:AW94),2)</f>
        <v>0</v>
      </c>
      <c r="AU94" s="68">
        <f>ROUND(SUM(AU95:AU99),5)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ROUND(SUM(AZ95:AZ99),2)</f>
        <v>0</v>
      </c>
      <c r="BA94" s="67">
        <f>ROUND(SUM(BA95:BA99),2)</f>
        <v>0</v>
      </c>
      <c r="BB94" s="67">
        <f>ROUND(SUM(BB95:BB99),2)</f>
        <v>0</v>
      </c>
      <c r="BC94" s="67">
        <f>ROUND(SUM(BC95:BC99),2)</f>
        <v>0</v>
      </c>
      <c r="BD94" s="69">
        <f>ROUND(SUM(BD95:BD99),2)</f>
        <v>0</v>
      </c>
      <c r="BS94" s="70" t="s">
        <v>75</v>
      </c>
      <c r="BT94" s="70" t="s">
        <v>76</v>
      </c>
      <c r="BU94" s="71" t="s">
        <v>77</v>
      </c>
      <c r="BV94" s="70" t="s">
        <v>78</v>
      </c>
      <c r="BW94" s="70" t="s">
        <v>4</v>
      </c>
      <c r="BX94" s="70" t="s">
        <v>79</v>
      </c>
      <c r="CL94" s="70" t="s">
        <v>1</v>
      </c>
    </row>
    <row r="95" spans="1:91" s="6" customFormat="1" ht="14.45" customHeight="1">
      <c r="A95" s="72" t="s">
        <v>80</v>
      </c>
      <c r="B95" s="73"/>
      <c r="C95" s="74"/>
      <c r="D95" s="200" t="s">
        <v>81</v>
      </c>
      <c r="E95" s="200"/>
      <c r="F95" s="200"/>
      <c r="G95" s="200"/>
      <c r="H95" s="200"/>
      <c r="I95" s="75"/>
      <c r="J95" s="200" t="s">
        <v>82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4">
        <f>'02 - Voda a kanalizace'!J30</f>
        <v>0</v>
      </c>
      <c r="AH95" s="205"/>
      <c r="AI95" s="205"/>
      <c r="AJ95" s="205"/>
      <c r="AK95" s="205"/>
      <c r="AL95" s="205"/>
      <c r="AM95" s="205"/>
      <c r="AN95" s="204">
        <f t="shared" si="0"/>
        <v>0</v>
      </c>
      <c r="AO95" s="205"/>
      <c r="AP95" s="205"/>
      <c r="AQ95" s="76" t="s">
        <v>83</v>
      </c>
      <c r="AR95" s="73"/>
      <c r="AS95" s="77">
        <v>0</v>
      </c>
      <c r="AT95" s="78">
        <f t="shared" si="1"/>
        <v>0</v>
      </c>
      <c r="AU95" s="79">
        <f>'02 - Voda a kanalizace'!P125</f>
        <v>0</v>
      </c>
      <c r="AV95" s="78">
        <f>'02 - Voda a kanalizace'!J33</f>
        <v>0</v>
      </c>
      <c r="AW95" s="78">
        <f>'02 - Voda a kanalizace'!J34</f>
        <v>0</v>
      </c>
      <c r="AX95" s="78">
        <f>'02 - Voda a kanalizace'!J35</f>
        <v>0</v>
      </c>
      <c r="AY95" s="78">
        <f>'02 - Voda a kanalizace'!J36</f>
        <v>0</v>
      </c>
      <c r="AZ95" s="78">
        <f>'02 - Voda a kanalizace'!F33</f>
        <v>0</v>
      </c>
      <c r="BA95" s="78">
        <f>'02 - Voda a kanalizace'!F34</f>
        <v>0</v>
      </c>
      <c r="BB95" s="78">
        <f>'02 - Voda a kanalizace'!F35</f>
        <v>0</v>
      </c>
      <c r="BC95" s="78">
        <f>'02 - Voda a kanalizace'!F36</f>
        <v>0</v>
      </c>
      <c r="BD95" s="80">
        <f>'02 - Voda a kanalizace'!F37</f>
        <v>0</v>
      </c>
      <c r="BT95" s="81" t="s">
        <v>84</v>
      </c>
      <c r="BV95" s="81" t="s">
        <v>78</v>
      </c>
      <c r="BW95" s="81" t="s">
        <v>85</v>
      </c>
      <c r="BX95" s="81" t="s">
        <v>4</v>
      </c>
      <c r="CL95" s="81" t="s">
        <v>1</v>
      </c>
      <c r="CM95" s="81" t="s">
        <v>86</v>
      </c>
    </row>
    <row r="96" spans="1:91" s="6" customFormat="1" ht="14.45" customHeight="1">
      <c r="A96" s="72" t="s">
        <v>80</v>
      </c>
      <c r="B96" s="73"/>
      <c r="C96" s="74"/>
      <c r="D96" s="200" t="s">
        <v>87</v>
      </c>
      <c r="E96" s="200"/>
      <c r="F96" s="200"/>
      <c r="G96" s="200"/>
      <c r="H96" s="200"/>
      <c r="I96" s="75"/>
      <c r="J96" s="200" t="s">
        <v>88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4">
        <f>'03 - VZT'!J30</f>
        <v>0</v>
      </c>
      <c r="AH96" s="205"/>
      <c r="AI96" s="205"/>
      <c r="AJ96" s="205"/>
      <c r="AK96" s="205"/>
      <c r="AL96" s="205"/>
      <c r="AM96" s="205"/>
      <c r="AN96" s="204">
        <f t="shared" si="0"/>
        <v>0</v>
      </c>
      <c r="AO96" s="205"/>
      <c r="AP96" s="205"/>
      <c r="AQ96" s="76" t="s">
        <v>83</v>
      </c>
      <c r="AR96" s="73"/>
      <c r="AS96" s="77">
        <v>0</v>
      </c>
      <c r="AT96" s="78">
        <f t="shared" si="1"/>
        <v>0</v>
      </c>
      <c r="AU96" s="79">
        <f>'03 - VZT'!P119</f>
        <v>0</v>
      </c>
      <c r="AV96" s="78">
        <f>'03 - VZT'!J33</f>
        <v>0</v>
      </c>
      <c r="AW96" s="78">
        <f>'03 - VZT'!J34</f>
        <v>0</v>
      </c>
      <c r="AX96" s="78">
        <f>'03 - VZT'!J35</f>
        <v>0</v>
      </c>
      <c r="AY96" s="78">
        <f>'03 - VZT'!J36</f>
        <v>0</v>
      </c>
      <c r="AZ96" s="78">
        <f>'03 - VZT'!F33</f>
        <v>0</v>
      </c>
      <c r="BA96" s="78">
        <f>'03 - VZT'!F34</f>
        <v>0</v>
      </c>
      <c r="BB96" s="78">
        <f>'03 - VZT'!F35</f>
        <v>0</v>
      </c>
      <c r="BC96" s="78">
        <f>'03 - VZT'!F36</f>
        <v>0</v>
      </c>
      <c r="BD96" s="80">
        <f>'03 - VZT'!F37</f>
        <v>0</v>
      </c>
      <c r="BT96" s="81" t="s">
        <v>84</v>
      </c>
      <c r="BV96" s="81" t="s">
        <v>78</v>
      </c>
      <c r="BW96" s="81" t="s">
        <v>89</v>
      </c>
      <c r="BX96" s="81" t="s">
        <v>4</v>
      </c>
      <c r="CL96" s="81" t="s">
        <v>1</v>
      </c>
      <c r="CM96" s="81" t="s">
        <v>86</v>
      </c>
    </row>
    <row r="97" spans="1:91" s="6" customFormat="1" ht="14.45" customHeight="1">
      <c r="A97" s="72" t="s">
        <v>80</v>
      </c>
      <c r="B97" s="73"/>
      <c r="C97" s="74"/>
      <c r="D97" s="200" t="s">
        <v>90</v>
      </c>
      <c r="E97" s="200"/>
      <c r="F97" s="200"/>
      <c r="G97" s="200"/>
      <c r="H97" s="200"/>
      <c r="I97" s="75"/>
      <c r="J97" s="200" t="s">
        <v>91</v>
      </c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4">
        <f>'04 - Vytápění'!J30</f>
        <v>0</v>
      </c>
      <c r="AH97" s="205"/>
      <c r="AI97" s="205"/>
      <c r="AJ97" s="205"/>
      <c r="AK97" s="205"/>
      <c r="AL97" s="205"/>
      <c r="AM97" s="205"/>
      <c r="AN97" s="204">
        <f t="shared" si="0"/>
        <v>0</v>
      </c>
      <c r="AO97" s="205"/>
      <c r="AP97" s="205"/>
      <c r="AQ97" s="76" t="s">
        <v>83</v>
      </c>
      <c r="AR97" s="73"/>
      <c r="AS97" s="77">
        <v>0</v>
      </c>
      <c r="AT97" s="78">
        <f t="shared" si="1"/>
        <v>0</v>
      </c>
      <c r="AU97" s="79">
        <f>'04 - Vytápění'!P123</f>
        <v>0</v>
      </c>
      <c r="AV97" s="78">
        <f>'04 - Vytápění'!J33</f>
        <v>0</v>
      </c>
      <c r="AW97" s="78">
        <f>'04 - Vytápění'!J34</f>
        <v>0</v>
      </c>
      <c r="AX97" s="78">
        <f>'04 - Vytápění'!J35</f>
        <v>0</v>
      </c>
      <c r="AY97" s="78">
        <f>'04 - Vytápění'!J36</f>
        <v>0</v>
      </c>
      <c r="AZ97" s="78">
        <f>'04 - Vytápění'!F33</f>
        <v>0</v>
      </c>
      <c r="BA97" s="78">
        <f>'04 - Vytápění'!F34</f>
        <v>0</v>
      </c>
      <c r="BB97" s="78">
        <f>'04 - Vytápění'!F35</f>
        <v>0</v>
      </c>
      <c r="BC97" s="78">
        <f>'04 - Vytápění'!F36</f>
        <v>0</v>
      </c>
      <c r="BD97" s="80">
        <f>'04 - Vytápění'!F37</f>
        <v>0</v>
      </c>
      <c r="BT97" s="81" t="s">
        <v>84</v>
      </c>
      <c r="BV97" s="81" t="s">
        <v>78</v>
      </c>
      <c r="BW97" s="81" t="s">
        <v>92</v>
      </c>
      <c r="BX97" s="81" t="s">
        <v>4</v>
      </c>
      <c r="CL97" s="81" t="s">
        <v>1</v>
      </c>
      <c r="CM97" s="81" t="s">
        <v>86</v>
      </c>
    </row>
    <row r="98" spans="1:91" s="6" customFormat="1" ht="14.45" customHeight="1">
      <c r="A98" s="72" t="s">
        <v>80</v>
      </c>
      <c r="B98" s="73"/>
      <c r="C98" s="74"/>
      <c r="D98" s="200" t="s">
        <v>93</v>
      </c>
      <c r="E98" s="200"/>
      <c r="F98" s="200"/>
      <c r="G98" s="200"/>
      <c r="H98" s="200"/>
      <c r="I98" s="75"/>
      <c r="J98" s="200" t="s">
        <v>94</v>
      </c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4">
        <f>'05 - Elektro'!J30</f>
        <v>0</v>
      </c>
      <c r="AH98" s="205"/>
      <c r="AI98" s="205"/>
      <c r="AJ98" s="205"/>
      <c r="AK98" s="205"/>
      <c r="AL98" s="205"/>
      <c r="AM98" s="205"/>
      <c r="AN98" s="204">
        <f t="shared" si="0"/>
        <v>0</v>
      </c>
      <c r="AO98" s="205"/>
      <c r="AP98" s="205"/>
      <c r="AQ98" s="76" t="s">
        <v>83</v>
      </c>
      <c r="AR98" s="73"/>
      <c r="AS98" s="77">
        <v>0</v>
      </c>
      <c r="AT98" s="78">
        <f t="shared" si="1"/>
        <v>0</v>
      </c>
      <c r="AU98" s="79">
        <f>'05 - Elektro'!P123</f>
        <v>0</v>
      </c>
      <c r="AV98" s="78">
        <f>'05 - Elektro'!J33</f>
        <v>0</v>
      </c>
      <c r="AW98" s="78">
        <f>'05 - Elektro'!J34</f>
        <v>0</v>
      </c>
      <c r="AX98" s="78">
        <f>'05 - Elektro'!J35</f>
        <v>0</v>
      </c>
      <c r="AY98" s="78">
        <f>'05 - Elektro'!J36</f>
        <v>0</v>
      </c>
      <c r="AZ98" s="78">
        <f>'05 - Elektro'!F33</f>
        <v>0</v>
      </c>
      <c r="BA98" s="78">
        <f>'05 - Elektro'!F34</f>
        <v>0</v>
      </c>
      <c r="BB98" s="78">
        <f>'05 - Elektro'!F35</f>
        <v>0</v>
      </c>
      <c r="BC98" s="78">
        <f>'05 - Elektro'!F36</f>
        <v>0</v>
      </c>
      <c r="BD98" s="80">
        <f>'05 - Elektro'!F37</f>
        <v>0</v>
      </c>
      <c r="BT98" s="81" t="s">
        <v>84</v>
      </c>
      <c r="BV98" s="81" t="s">
        <v>78</v>
      </c>
      <c r="BW98" s="81" t="s">
        <v>95</v>
      </c>
      <c r="BX98" s="81" t="s">
        <v>4</v>
      </c>
      <c r="CL98" s="81" t="s">
        <v>1</v>
      </c>
      <c r="CM98" s="81" t="s">
        <v>86</v>
      </c>
    </row>
    <row r="99" spans="1:91" s="6" customFormat="1" ht="14.45" customHeight="1">
      <c r="A99" s="72" t="s">
        <v>80</v>
      </c>
      <c r="B99" s="73"/>
      <c r="C99" s="74"/>
      <c r="D99" s="200" t="s">
        <v>96</v>
      </c>
      <c r="E99" s="200"/>
      <c r="F99" s="200"/>
      <c r="G99" s="200"/>
      <c r="H99" s="200"/>
      <c r="I99" s="75"/>
      <c r="J99" s="200" t="s">
        <v>97</v>
      </c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4">
        <f>'01 - Stavební úpravy'!J30</f>
        <v>0</v>
      </c>
      <c r="AH99" s="205"/>
      <c r="AI99" s="205"/>
      <c r="AJ99" s="205"/>
      <c r="AK99" s="205"/>
      <c r="AL99" s="205"/>
      <c r="AM99" s="205"/>
      <c r="AN99" s="204">
        <f t="shared" si="0"/>
        <v>0</v>
      </c>
      <c r="AO99" s="205"/>
      <c r="AP99" s="205"/>
      <c r="AQ99" s="76" t="s">
        <v>83</v>
      </c>
      <c r="AR99" s="73"/>
      <c r="AS99" s="82">
        <v>0</v>
      </c>
      <c r="AT99" s="83">
        <f t="shared" si="1"/>
        <v>0</v>
      </c>
      <c r="AU99" s="84">
        <f>'01 - Stavební úpravy'!P135</f>
        <v>0</v>
      </c>
      <c r="AV99" s="83">
        <f>'01 - Stavební úpravy'!J33</f>
        <v>0</v>
      </c>
      <c r="AW99" s="83">
        <f>'01 - Stavební úpravy'!J34</f>
        <v>0</v>
      </c>
      <c r="AX99" s="83">
        <f>'01 - Stavební úpravy'!J35</f>
        <v>0</v>
      </c>
      <c r="AY99" s="83">
        <f>'01 - Stavební úpravy'!J36</f>
        <v>0</v>
      </c>
      <c r="AZ99" s="83">
        <f>'01 - Stavební úpravy'!F33</f>
        <v>0</v>
      </c>
      <c r="BA99" s="83">
        <f>'01 - Stavební úpravy'!F34</f>
        <v>0</v>
      </c>
      <c r="BB99" s="83">
        <f>'01 - Stavební úpravy'!F35</f>
        <v>0</v>
      </c>
      <c r="BC99" s="83">
        <f>'01 - Stavební úpravy'!F36</f>
        <v>0</v>
      </c>
      <c r="BD99" s="85">
        <f>'01 - Stavební úpravy'!F37</f>
        <v>0</v>
      </c>
      <c r="BT99" s="81" t="s">
        <v>84</v>
      </c>
      <c r="BV99" s="81" t="s">
        <v>78</v>
      </c>
      <c r="BW99" s="81" t="s">
        <v>98</v>
      </c>
      <c r="BX99" s="81" t="s">
        <v>4</v>
      </c>
      <c r="CL99" s="81" t="s">
        <v>1</v>
      </c>
      <c r="CM99" s="81" t="s">
        <v>86</v>
      </c>
    </row>
    <row r="100" spans="1:91" s="1" customFormat="1" ht="30" customHeight="1">
      <c r="B100" s="30"/>
      <c r="AR100" s="30"/>
    </row>
    <row r="101" spans="1:91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30"/>
    </row>
  </sheetData>
  <mergeCells count="58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N98:AP98"/>
    <mergeCell ref="AG98:AM98"/>
    <mergeCell ref="AN99:AP99"/>
    <mergeCell ref="AG99:AM99"/>
    <mergeCell ref="AG94:AM94"/>
    <mergeCell ref="AN94:AP94"/>
    <mergeCell ref="AN95:AP95"/>
    <mergeCell ref="AG95:AM95"/>
    <mergeCell ref="AN96:AP96"/>
    <mergeCell ref="AG96:AM96"/>
    <mergeCell ref="AN97:AP97"/>
    <mergeCell ref="AG97:AM97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D99:H99"/>
    <mergeCell ref="J99:AF99"/>
  </mergeCells>
  <hyperlinks>
    <hyperlink ref="A95" location="'02 - Voda a kanalizace'!C2" display="/"/>
    <hyperlink ref="A96" location="'03 - VZT'!C2" display="/"/>
    <hyperlink ref="A97" location="'04 - Vytápění'!C2" display="/"/>
    <hyperlink ref="A98" location="'05 - Elektro'!C2" display="/"/>
    <hyperlink ref="A99" location="'01 - Stavební úpravy'!C2" display="/"/>
  </hyperlinks>
  <printOptions horizontalCentered="1"/>
  <pageMargins left="0.59055118110236227" right="0.39370078740157483" top="0.39370078740157483" bottom="0.39370078740157483" header="0" footer="0"/>
  <pageSetup paperSize="9" scale="66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4"/>
  <sheetViews>
    <sheetView showGridLines="0" topLeftCell="A112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B ve 2.NP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101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ROUND(J125,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ROUND((SUM(BE125:BE163)),  2)</f>
        <v>0</v>
      </c>
      <c r="I33" s="98">
        <v>0.21</v>
      </c>
      <c r="J33" s="97">
        <f>ROUND(((SUM(BE125:BE163))*I33),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ROUND((SUM(BF125:BF163)),  2)</f>
        <v>0</v>
      </c>
      <c r="I34" s="98">
        <v>0.15</v>
      </c>
      <c r="J34" s="97">
        <f>ROUND(((SUM(BF125:BF163))*I34),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ROUND((SUM(BG125:BG163)),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ROUND((SUM(BH125:BH163)),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ROUND((SUM(BI125:BI163)),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B ve 2.NP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02 - Voda a kanalizace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J125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J126</f>
        <v>0</v>
      </c>
      <c r="L97" s="116"/>
    </row>
    <row r="98" spans="2:12" s="9" customFormat="1" ht="19.899999999999999" customHeight="1">
      <c r="B98" s="121"/>
      <c r="D98" s="122" t="s">
        <v>108</v>
      </c>
      <c r="E98" s="123"/>
      <c r="F98" s="123"/>
      <c r="G98" s="123"/>
      <c r="H98" s="123"/>
      <c r="I98" s="124"/>
      <c r="J98" s="125">
        <f>J127</f>
        <v>0</v>
      </c>
      <c r="L98" s="121"/>
    </row>
    <row r="99" spans="2:12" s="9" customFormat="1" ht="14.85" customHeight="1">
      <c r="B99" s="121"/>
      <c r="D99" s="122" t="s">
        <v>109</v>
      </c>
      <c r="E99" s="123"/>
      <c r="F99" s="123"/>
      <c r="G99" s="123"/>
      <c r="H99" s="123"/>
      <c r="I99" s="124"/>
      <c r="J99" s="125">
        <f>J128</f>
        <v>0</v>
      </c>
      <c r="L99" s="121"/>
    </row>
    <row r="100" spans="2:12" s="9" customFormat="1" ht="14.85" customHeight="1">
      <c r="B100" s="121"/>
      <c r="D100" s="122" t="s">
        <v>110</v>
      </c>
      <c r="E100" s="123"/>
      <c r="F100" s="123"/>
      <c r="G100" s="123"/>
      <c r="H100" s="123"/>
      <c r="I100" s="124"/>
      <c r="J100" s="125">
        <f>J134</f>
        <v>0</v>
      </c>
      <c r="L100" s="121"/>
    </row>
    <row r="101" spans="2:12" s="9" customFormat="1" ht="14.85" customHeight="1">
      <c r="B101" s="121"/>
      <c r="D101" s="122" t="s">
        <v>111</v>
      </c>
      <c r="E101" s="123"/>
      <c r="F101" s="123"/>
      <c r="G101" s="123"/>
      <c r="H101" s="123"/>
      <c r="I101" s="124"/>
      <c r="J101" s="125">
        <f>J145</f>
        <v>0</v>
      </c>
      <c r="L101" s="121"/>
    </row>
    <row r="102" spans="2:12" s="9" customFormat="1" ht="14.85" customHeight="1">
      <c r="B102" s="121"/>
      <c r="D102" s="122" t="s">
        <v>112</v>
      </c>
      <c r="E102" s="123"/>
      <c r="F102" s="123"/>
      <c r="G102" s="123"/>
      <c r="H102" s="123"/>
      <c r="I102" s="124"/>
      <c r="J102" s="125">
        <f>J154</f>
        <v>0</v>
      </c>
      <c r="L102" s="121"/>
    </row>
    <row r="103" spans="2:12" s="9" customFormat="1" ht="14.85" customHeight="1">
      <c r="B103" s="121"/>
      <c r="D103" s="122" t="s">
        <v>113</v>
      </c>
      <c r="E103" s="123"/>
      <c r="F103" s="123"/>
      <c r="G103" s="123"/>
      <c r="H103" s="123"/>
      <c r="I103" s="124"/>
      <c r="J103" s="125">
        <f>J158</f>
        <v>0</v>
      </c>
      <c r="L103" s="121"/>
    </row>
    <row r="104" spans="2:12" s="8" customFormat="1" ht="24.95" customHeight="1">
      <c r="B104" s="116"/>
      <c r="D104" s="117" t="s">
        <v>114</v>
      </c>
      <c r="E104" s="118"/>
      <c r="F104" s="118"/>
      <c r="G104" s="118"/>
      <c r="H104" s="118"/>
      <c r="I104" s="119"/>
      <c r="J104" s="120">
        <f>J161</f>
        <v>0</v>
      </c>
      <c r="L104" s="116"/>
    </row>
    <row r="105" spans="2:12" s="9" customFormat="1" ht="19.899999999999999" customHeight="1">
      <c r="B105" s="121"/>
      <c r="D105" s="122" t="s">
        <v>115</v>
      </c>
      <c r="E105" s="123"/>
      <c r="F105" s="123"/>
      <c r="G105" s="123"/>
      <c r="H105" s="123"/>
      <c r="I105" s="124"/>
      <c r="J105" s="125">
        <f>J162</f>
        <v>0</v>
      </c>
      <c r="L105" s="121"/>
    </row>
    <row r="106" spans="2:12" s="1" customFormat="1" ht="21.75" customHeight="1">
      <c r="B106" s="30"/>
      <c r="I106" s="89"/>
      <c r="L106" s="30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110"/>
      <c r="J107" s="43"/>
      <c r="K107" s="43"/>
      <c r="L107" s="30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111"/>
      <c r="J111" s="45"/>
      <c r="K111" s="45"/>
      <c r="L111" s="30"/>
    </row>
    <row r="112" spans="2:12" s="1" customFormat="1" ht="24.95" customHeight="1">
      <c r="B112" s="30"/>
      <c r="C112" s="19" t="s">
        <v>116</v>
      </c>
      <c r="I112" s="89"/>
      <c r="L112" s="30"/>
    </row>
    <row r="113" spans="2:63" s="1" customFormat="1" ht="6.95" customHeight="1">
      <c r="B113" s="30"/>
      <c r="I113" s="89"/>
      <c r="L113" s="30"/>
    </row>
    <row r="114" spans="2:63" s="1" customFormat="1" ht="12" customHeight="1">
      <c r="B114" s="30"/>
      <c r="C114" s="25" t="s">
        <v>16</v>
      </c>
      <c r="I114" s="89"/>
      <c r="L114" s="30"/>
    </row>
    <row r="115" spans="2:63" s="1" customFormat="1" ht="14.45" customHeight="1">
      <c r="B115" s="30"/>
      <c r="E115" s="240" t="str">
        <f>E7</f>
        <v>Oprava 6 výdejních míst ve třídách, MŠ Masarykova 891 - Typ B ve 2.NP</v>
      </c>
      <c r="F115" s="241"/>
      <c r="G115" s="241"/>
      <c r="H115" s="241"/>
      <c r="I115" s="89"/>
      <c r="L115" s="30"/>
    </row>
    <row r="116" spans="2:63" s="1" customFormat="1" ht="12" customHeight="1">
      <c r="B116" s="30"/>
      <c r="C116" s="25" t="s">
        <v>100</v>
      </c>
      <c r="I116" s="89"/>
      <c r="L116" s="30"/>
    </row>
    <row r="117" spans="2:63" s="1" customFormat="1" ht="14.45" customHeight="1">
      <c r="B117" s="30"/>
      <c r="E117" s="224" t="str">
        <f>E9</f>
        <v>02 - Voda a kanalizace</v>
      </c>
      <c r="F117" s="239"/>
      <c r="G117" s="239"/>
      <c r="H117" s="239"/>
      <c r="I117" s="89"/>
      <c r="L117" s="30"/>
    </row>
    <row r="118" spans="2:63" s="1" customFormat="1" ht="6.95" customHeight="1">
      <c r="B118" s="30"/>
      <c r="I118" s="89"/>
      <c r="L118" s="30"/>
    </row>
    <row r="119" spans="2:63" s="1" customFormat="1" ht="12" customHeight="1">
      <c r="B119" s="30"/>
      <c r="C119" s="25" t="s">
        <v>20</v>
      </c>
      <c r="F119" s="23" t="str">
        <f>F12</f>
        <v>Město Kolín</v>
      </c>
      <c r="I119" s="90" t="s">
        <v>22</v>
      </c>
      <c r="J119" s="50" t="str">
        <f>IF(J12="","",J12)</f>
        <v>21.4.2019</v>
      </c>
      <c r="L119" s="30"/>
    </row>
    <row r="120" spans="2:63" s="1" customFormat="1" ht="6.95" customHeight="1">
      <c r="B120" s="30"/>
      <c r="I120" s="89"/>
      <c r="L120" s="30"/>
    </row>
    <row r="121" spans="2:63" s="1" customFormat="1" ht="15.6" customHeight="1">
      <c r="B121" s="30"/>
      <c r="C121" s="25" t="s">
        <v>24</v>
      </c>
      <c r="F121" s="23" t="str">
        <f>E15</f>
        <v xml:space="preserve"> </v>
      </c>
      <c r="I121" s="90" t="s">
        <v>30</v>
      </c>
      <c r="J121" s="28" t="str">
        <f>E21</f>
        <v>PK Hošek</v>
      </c>
      <c r="L121" s="30"/>
    </row>
    <row r="122" spans="2:63" s="1" customFormat="1" ht="15.6" customHeight="1">
      <c r="B122" s="30"/>
      <c r="C122" s="25" t="s">
        <v>28</v>
      </c>
      <c r="F122" s="23" t="str">
        <f>IF(E18="","",E18)</f>
        <v>Vyplň údaj</v>
      </c>
      <c r="I122" s="90" t="s">
        <v>33</v>
      </c>
      <c r="J122" s="28" t="str">
        <f>E24</f>
        <v>Petr Macek</v>
      </c>
      <c r="L122" s="30"/>
    </row>
    <row r="123" spans="2:63" s="1" customFormat="1" ht="10.35" customHeight="1">
      <c r="B123" s="30"/>
      <c r="I123" s="89"/>
      <c r="L123" s="30"/>
    </row>
    <row r="124" spans="2:63" s="10" customFormat="1" ht="29.25" customHeight="1">
      <c r="B124" s="126"/>
      <c r="C124" s="127" t="s">
        <v>117</v>
      </c>
      <c r="D124" s="128" t="s">
        <v>61</v>
      </c>
      <c r="E124" s="128" t="s">
        <v>57</v>
      </c>
      <c r="F124" s="128" t="s">
        <v>58</v>
      </c>
      <c r="G124" s="128" t="s">
        <v>118</v>
      </c>
      <c r="H124" s="128" t="s">
        <v>119</v>
      </c>
      <c r="I124" s="129" t="s">
        <v>120</v>
      </c>
      <c r="J124" s="128" t="s">
        <v>104</v>
      </c>
      <c r="K124" s="130" t="s">
        <v>121</v>
      </c>
      <c r="L124" s="126"/>
      <c r="M124" s="57" t="s">
        <v>1</v>
      </c>
      <c r="N124" s="58" t="s">
        <v>40</v>
      </c>
      <c r="O124" s="58" t="s">
        <v>122</v>
      </c>
      <c r="P124" s="58" t="s">
        <v>123</v>
      </c>
      <c r="Q124" s="58" t="s">
        <v>124</v>
      </c>
      <c r="R124" s="58" t="s">
        <v>125</v>
      </c>
      <c r="S124" s="58" t="s">
        <v>126</v>
      </c>
      <c r="T124" s="59" t="s">
        <v>127</v>
      </c>
    </row>
    <row r="125" spans="2:63" s="1" customFormat="1" ht="22.9" customHeight="1">
      <c r="B125" s="30"/>
      <c r="C125" s="62" t="s">
        <v>128</v>
      </c>
      <c r="I125" s="89"/>
      <c r="J125" s="131">
        <f>BK125</f>
        <v>0</v>
      </c>
      <c r="L125" s="30"/>
      <c r="M125" s="60"/>
      <c r="N125" s="51"/>
      <c r="O125" s="51"/>
      <c r="P125" s="132">
        <f>P126+P161</f>
        <v>0</v>
      </c>
      <c r="Q125" s="51"/>
      <c r="R125" s="132">
        <f>R126+R161</f>
        <v>6.234E-2</v>
      </c>
      <c r="S125" s="51"/>
      <c r="T125" s="133">
        <f>T126+T161</f>
        <v>0</v>
      </c>
      <c r="AT125" s="15" t="s">
        <v>75</v>
      </c>
      <c r="AU125" s="15" t="s">
        <v>106</v>
      </c>
      <c r="BK125" s="134">
        <f>BK126+BK161</f>
        <v>0</v>
      </c>
    </row>
    <row r="126" spans="2:63" s="11" customFormat="1" ht="25.9" customHeight="1">
      <c r="B126" s="135"/>
      <c r="D126" s="136" t="s">
        <v>75</v>
      </c>
      <c r="E126" s="137" t="s">
        <v>129</v>
      </c>
      <c r="F126" s="137" t="s">
        <v>130</v>
      </c>
      <c r="I126" s="138"/>
      <c r="J126" s="139">
        <f>BK126</f>
        <v>0</v>
      </c>
      <c r="L126" s="135"/>
      <c r="M126" s="140"/>
      <c r="N126" s="141"/>
      <c r="O126" s="141"/>
      <c r="P126" s="142">
        <f>P127</f>
        <v>0</v>
      </c>
      <c r="Q126" s="141"/>
      <c r="R126" s="142">
        <f>R127</f>
        <v>6.234E-2</v>
      </c>
      <c r="S126" s="141"/>
      <c r="T126" s="143">
        <f>T127</f>
        <v>0</v>
      </c>
      <c r="AR126" s="136" t="s">
        <v>84</v>
      </c>
      <c r="AT126" s="144" t="s">
        <v>75</v>
      </c>
      <c r="AU126" s="144" t="s">
        <v>76</v>
      </c>
      <c r="AY126" s="136" t="s">
        <v>131</v>
      </c>
      <c r="BK126" s="145">
        <f>BK127</f>
        <v>0</v>
      </c>
    </row>
    <row r="127" spans="2:63" s="11" customFormat="1" ht="22.9" customHeight="1">
      <c r="B127" s="135"/>
      <c r="D127" s="136" t="s">
        <v>75</v>
      </c>
      <c r="E127" s="146" t="s">
        <v>132</v>
      </c>
      <c r="F127" s="146" t="s">
        <v>133</v>
      </c>
      <c r="I127" s="138"/>
      <c r="J127" s="147">
        <f>BK127</f>
        <v>0</v>
      </c>
      <c r="L127" s="135"/>
      <c r="M127" s="140"/>
      <c r="N127" s="141"/>
      <c r="O127" s="141"/>
      <c r="P127" s="142">
        <f>P128+P134+P145+P154+P158</f>
        <v>0</v>
      </c>
      <c r="Q127" s="141"/>
      <c r="R127" s="142">
        <f>R128+R134+R145+R154+R158</f>
        <v>6.234E-2</v>
      </c>
      <c r="S127" s="141"/>
      <c r="T127" s="143">
        <f>T128+T134+T145+T154+T158</f>
        <v>0</v>
      </c>
      <c r="AR127" s="136" t="s">
        <v>84</v>
      </c>
      <c r="AT127" s="144" t="s">
        <v>75</v>
      </c>
      <c r="AU127" s="144" t="s">
        <v>84</v>
      </c>
      <c r="AY127" s="136" t="s">
        <v>131</v>
      </c>
      <c r="BK127" s="145">
        <f>BK128+BK134+BK145+BK154+BK158</f>
        <v>0</v>
      </c>
    </row>
    <row r="128" spans="2:63" s="11" customFormat="1" ht="20.85" customHeight="1">
      <c r="B128" s="135"/>
      <c r="D128" s="136" t="s">
        <v>75</v>
      </c>
      <c r="E128" s="146" t="s">
        <v>134</v>
      </c>
      <c r="F128" s="146" t="s">
        <v>135</v>
      </c>
      <c r="I128" s="138"/>
      <c r="J128" s="147">
        <f>BK128</f>
        <v>0</v>
      </c>
      <c r="L128" s="135"/>
      <c r="M128" s="140"/>
      <c r="N128" s="141"/>
      <c r="O128" s="141"/>
      <c r="P128" s="142">
        <f>SUM(P129:P133)</f>
        <v>0</v>
      </c>
      <c r="Q128" s="141"/>
      <c r="R128" s="142">
        <f>SUM(R129:R133)</f>
        <v>2.0550000000000002E-2</v>
      </c>
      <c r="S128" s="141"/>
      <c r="T128" s="143">
        <f>SUM(T129:T133)</f>
        <v>0</v>
      </c>
      <c r="AR128" s="136" t="s">
        <v>84</v>
      </c>
      <c r="AT128" s="144" t="s">
        <v>75</v>
      </c>
      <c r="AU128" s="144" t="s">
        <v>86</v>
      </c>
      <c r="AY128" s="136" t="s">
        <v>131</v>
      </c>
      <c r="BK128" s="145">
        <f>SUM(BK129:BK133)</f>
        <v>0</v>
      </c>
    </row>
    <row r="129" spans="2:65" s="1" customFormat="1" ht="14.45" customHeight="1">
      <c r="B129" s="148"/>
      <c r="C129" s="149" t="s">
        <v>84</v>
      </c>
      <c r="D129" s="149" t="s">
        <v>136</v>
      </c>
      <c r="E129" s="150" t="s">
        <v>137</v>
      </c>
      <c r="F129" s="151" t="s">
        <v>138</v>
      </c>
      <c r="G129" s="152" t="s">
        <v>139</v>
      </c>
      <c r="H129" s="153">
        <v>8</v>
      </c>
      <c r="I129" s="154"/>
      <c r="J129" s="155">
        <f>ROUND(I129*H129,2)</f>
        <v>0</v>
      </c>
      <c r="K129" s="151" t="s">
        <v>140</v>
      </c>
      <c r="L129" s="30"/>
      <c r="M129" s="156" t="s">
        <v>1</v>
      </c>
      <c r="N129" s="157" t="s">
        <v>41</v>
      </c>
      <c r="O129" s="53"/>
      <c r="P129" s="158">
        <f>O129*H129</f>
        <v>0</v>
      </c>
      <c r="Q129" s="158">
        <v>1.2099999999999999E-3</v>
      </c>
      <c r="R129" s="158">
        <f>Q129*H129</f>
        <v>9.6799999999999994E-3</v>
      </c>
      <c r="S129" s="158">
        <v>0</v>
      </c>
      <c r="T129" s="159">
        <f>S129*H129</f>
        <v>0</v>
      </c>
      <c r="AR129" s="160" t="s">
        <v>141</v>
      </c>
      <c r="AT129" s="160" t="s">
        <v>136</v>
      </c>
      <c r="AU129" s="160" t="s">
        <v>142</v>
      </c>
      <c r="AY129" s="15" t="s">
        <v>131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5" t="s">
        <v>84</v>
      </c>
      <c r="BK129" s="161">
        <f>ROUND(I129*H129,2)</f>
        <v>0</v>
      </c>
      <c r="BL129" s="15" t="s">
        <v>141</v>
      </c>
      <c r="BM129" s="160" t="s">
        <v>143</v>
      </c>
    </row>
    <row r="130" spans="2:65" s="1" customFormat="1" ht="14.45" customHeight="1">
      <c r="B130" s="148"/>
      <c r="C130" s="149" t="s">
        <v>86</v>
      </c>
      <c r="D130" s="149" t="s">
        <v>136</v>
      </c>
      <c r="E130" s="150" t="s">
        <v>144</v>
      </c>
      <c r="F130" s="151" t="s">
        <v>145</v>
      </c>
      <c r="G130" s="152" t="s">
        <v>139</v>
      </c>
      <c r="H130" s="153">
        <v>3</v>
      </c>
      <c r="I130" s="154"/>
      <c r="J130" s="155">
        <f>ROUND(I130*H130,2)</f>
        <v>0</v>
      </c>
      <c r="K130" s="151" t="s">
        <v>140</v>
      </c>
      <c r="L130" s="30"/>
      <c r="M130" s="156" t="s">
        <v>1</v>
      </c>
      <c r="N130" s="157" t="s">
        <v>41</v>
      </c>
      <c r="O130" s="53"/>
      <c r="P130" s="158">
        <f>O130*H130</f>
        <v>0</v>
      </c>
      <c r="Q130" s="158">
        <v>3.5E-4</v>
      </c>
      <c r="R130" s="158">
        <f>Q130*H130</f>
        <v>1.0499999999999999E-3</v>
      </c>
      <c r="S130" s="158">
        <v>0</v>
      </c>
      <c r="T130" s="159">
        <f>S130*H130</f>
        <v>0</v>
      </c>
      <c r="AR130" s="160" t="s">
        <v>141</v>
      </c>
      <c r="AT130" s="160" t="s">
        <v>136</v>
      </c>
      <c r="AU130" s="160" t="s">
        <v>142</v>
      </c>
      <c r="AY130" s="15" t="s">
        <v>131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5" t="s">
        <v>84</v>
      </c>
      <c r="BK130" s="161">
        <f>ROUND(I130*H130,2)</f>
        <v>0</v>
      </c>
      <c r="BL130" s="15" t="s">
        <v>141</v>
      </c>
      <c r="BM130" s="160" t="s">
        <v>146</v>
      </c>
    </row>
    <row r="131" spans="2:65" s="1" customFormat="1" ht="14.45" customHeight="1">
      <c r="B131" s="148"/>
      <c r="C131" s="149" t="s">
        <v>142</v>
      </c>
      <c r="D131" s="149" t="s">
        <v>136</v>
      </c>
      <c r="E131" s="150" t="s">
        <v>147</v>
      </c>
      <c r="F131" s="151" t="s">
        <v>148</v>
      </c>
      <c r="G131" s="152" t="s">
        <v>139</v>
      </c>
      <c r="H131" s="153">
        <v>8</v>
      </c>
      <c r="I131" s="154"/>
      <c r="J131" s="155">
        <f>ROUND(I131*H131,2)</f>
        <v>0</v>
      </c>
      <c r="K131" s="151" t="s">
        <v>140</v>
      </c>
      <c r="L131" s="30"/>
      <c r="M131" s="156" t="s">
        <v>1</v>
      </c>
      <c r="N131" s="157" t="s">
        <v>41</v>
      </c>
      <c r="O131" s="53"/>
      <c r="P131" s="158">
        <f>O131*H131</f>
        <v>0</v>
      </c>
      <c r="Q131" s="158">
        <v>1.09E-3</v>
      </c>
      <c r="R131" s="158">
        <f>Q131*H131</f>
        <v>8.7200000000000003E-3</v>
      </c>
      <c r="S131" s="158">
        <v>0</v>
      </c>
      <c r="T131" s="159">
        <f>S131*H131</f>
        <v>0</v>
      </c>
      <c r="AR131" s="160" t="s">
        <v>141</v>
      </c>
      <c r="AT131" s="160" t="s">
        <v>136</v>
      </c>
      <c r="AU131" s="160" t="s">
        <v>142</v>
      </c>
      <c r="AY131" s="15" t="s">
        <v>131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5" t="s">
        <v>84</v>
      </c>
      <c r="BK131" s="161">
        <f>ROUND(I131*H131,2)</f>
        <v>0</v>
      </c>
      <c r="BL131" s="15" t="s">
        <v>141</v>
      </c>
      <c r="BM131" s="160" t="s">
        <v>149</v>
      </c>
    </row>
    <row r="132" spans="2:65" s="1" customFormat="1" ht="14.45" customHeight="1">
      <c r="B132" s="148"/>
      <c r="C132" s="149" t="s">
        <v>141</v>
      </c>
      <c r="D132" s="149" t="s">
        <v>136</v>
      </c>
      <c r="E132" s="150" t="s">
        <v>150</v>
      </c>
      <c r="F132" s="151" t="s">
        <v>151</v>
      </c>
      <c r="G132" s="152" t="s">
        <v>152</v>
      </c>
      <c r="H132" s="153">
        <v>1</v>
      </c>
      <c r="I132" s="154"/>
      <c r="J132" s="155">
        <f>ROUND(I132*H132,2)</f>
        <v>0</v>
      </c>
      <c r="K132" s="151" t="s">
        <v>140</v>
      </c>
      <c r="L132" s="30"/>
      <c r="M132" s="156" t="s">
        <v>1</v>
      </c>
      <c r="N132" s="157" t="s">
        <v>41</v>
      </c>
      <c r="O132" s="53"/>
      <c r="P132" s="158">
        <f>O132*H132</f>
        <v>0</v>
      </c>
      <c r="Q132" s="158">
        <v>1.1000000000000001E-3</v>
      </c>
      <c r="R132" s="158">
        <f>Q132*H132</f>
        <v>1.1000000000000001E-3</v>
      </c>
      <c r="S132" s="158">
        <v>0</v>
      </c>
      <c r="T132" s="159">
        <f>S132*H132</f>
        <v>0</v>
      </c>
      <c r="AR132" s="160" t="s">
        <v>141</v>
      </c>
      <c r="AT132" s="160" t="s">
        <v>136</v>
      </c>
      <c r="AU132" s="160" t="s">
        <v>142</v>
      </c>
      <c r="AY132" s="15" t="s">
        <v>131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5" t="s">
        <v>84</v>
      </c>
      <c r="BK132" s="161">
        <f>ROUND(I132*H132,2)</f>
        <v>0</v>
      </c>
      <c r="BL132" s="15" t="s">
        <v>141</v>
      </c>
      <c r="BM132" s="160" t="s">
        <v>153</v>
      </c>
    </row>
    <row r="133" spans="2:65" s="1" customFormat="1" ht="14.45" customHeight="1">
      <c r="B133" s="148"/>
      <c r="C133" s="149" t="s">
        <v>154</v>
      </c>
      <c r="D133" s="149" t="s">
        <v>136</v>
      </c>
      <c r="E133" s="150" t="s">
        <v>155</v>
      </c>
      <c r="F133" s="151" t="s">
        <v>156</v>
      </c>
      <c r="G133" s="152" t="s">
        <v>139</v>
      </c>
      <c r="H133" s="153">
        <v>11</v>
      </c>
      <c r="I133" s="154"/>
      <c r="J133" s="155">
        <f>ROUND(I133*H133,2)</f>
        <v>0</v>
      </c>
      <c r="K133" s="151" t="s">
        <v>140</v>
      </c>
      <c r="L133" s="30"/>
      <c r="M133" s="156" t="s">
        <v>1</v>
      </c>
      <c r="N133" s="157" t="s">
        <v>41</v>
      </c>
      <c r="O133" s="53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AR133" s="160" t="s">
        <v>141</v>
      </c>
      <c r="AT133" s="160" t="s">
        <v>136</v>
      </c>
      <c r="AU133" s="160" t="s">
        <v>142</v>
      </c>
      <c r="AY133" s="15" t="s">
        <v>131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5" t="s">
        <v>84</v>
      </c>
      <c r="BK133" s="161">
        <f>ROUND(I133*H133,2)</f>
        <v>0</v>
      </c>
      <c r="BL133" s="15" t="s">
        <v>141</v>
      </c>
      <c r="BM133" s="160" t="s">
        <v>157</v>
      </c>
    </row>
    <row r="134" spans="2:65" s="11" customFormat="1" ht="20.85" customHeight="1">
      <c r="B134" s="135"/>
      <c r="D134" s="136" t="s">
        <v>75</v>
      </c>
      <c r="E134" s="146" t="s">
        <v>158</v>
      </c>
      <c r="F134" s="146" t="s">
        <v>159</v>
      </c>
      <c r="I134" s="138"/>
      <c r="J134" s="147">
        <f>BK134</f>
        <v>0</v>
      </c>
      <c r="L134" s="135"/>
      <c r="M134" s="140"/>
      <c r="N134" s="141"/>
      <c r="O134" s="141"/>
      <c r="P134" s="142">
        <f>SUM(P135:P144)</f>
        <v>0</v>
      </c>
      <c r="Q134" s="141"/>
      <c r="R134" s="142">
        <f>SUM(R135:R144)</f>
        <v>1.4999999999999999E-2</v>
      </c>
      <c r="S134" s="141"/>
      <c r="T134" s="143">
        <f>SUM(T135:T144)</f>
        <v>0</v>
      </c>
      <c r="AR134" s="136" t="s">
        <v>84</v>
      </c>
      <c r="AT134" s="144" t="s">
        <v>75</v>
      </c>
      <c r="AU134" s="144" t="s">
        <v>86</v>
      </c>
      <c r="AY134" s="136" t="s">
        <v>131</v>
      </c>
      <c r="BK134" s="145">
        <f>SUM(BK135:BK144)</f>
        <v>0</v>
      </c>
    </row>
    <row r="135" spans="2:65" s="1" customFormat="1" ht="14.45" customHeight="1">
      <c r="B135" s="148"/>
      <c r="C135" s="149" t="s">
        <v>160</v>
      </c>
      <c r="D135" s="149" t="s">
        <v>136</v>
      </c>
      <c r="E135" s="150" t="s">
        <v>161</v>
      </c>
      <c r="F135" s="151" t="s">
        <v>162</v>
      </c>
      <c r="G135" s="152" t="s">
        <v>139</v>
      </c>
      <c r="H135" s="153">
        <v>8</v>
      </c>
      <c r="I135" s="154"/>
      <c r="J135" s="155">
        <f t="shared" ref="J135:J142" si="0">ROUND(I135*H135,2)</f>
        <v>0</v>
      </c>
      <c r="K135" s="151" t="s">
        <v>140</v>
      </c>
      <c r="L135" s="30"/>
      <c r="M135" s="156" t="s">
        <v>1</v>
      </c>
      <c r="N135" s="157" t="s">
        <v>41</v>
      </c>
      <c r="O135" s="53"/>
      <c r="P135" s="158">
        <f t="shared" ref="P135:P142" si="1">O135*H135</f>
        <v>0</v>
      </c>
      <c r="Q135" s="158">
        <v>2.7E-4</v>
      </c>
      <c r="R135" s="158">
        <f t="shared" ref="R135:R142" si="2">Q135*H135</f>
        <v>2.16E-3</v>
      </c>
      <c r="S135" s="158">
        <v>0</v>
      </c>
      <c r="T135" s="159">
        <f t="shared" ref="T135:T142" si="3">S135*H135</f>
        <v>0</v>
      </c>
      <c r="AR135" s="160" t="s">
        <v>141</v>
      </c>
      <c r="AT135" s="160" t="s">
        <v>136</v>
      </c>
      <c r="AU135" s="160" t="s">
        <v>142</v>
      </c>
      <c r="AY135" s="15" t="s">
        <v>131</v>
      </c>
      <c r="BE135" s="161">
        <f t="shared" ref="BE135:BE142" si="4">IF(N135="základní",J135,0)</f>
        <v>0</v>
      </c>
      <c r="BF135" s="161">
        <f t="shared" ref="BF135:BF142" si="5">IF(N135="snížená",J135,0)</f>
        <v>0</v>
      </c>
      <c r="BG135" s="161">
        <f t="shared" ref="BG135:BG142" si="6">IF(N135="zákl. přenesená",J135,0)</f>
        <v>0</v>
      </c>
      <c r="BH135" s="161">
        <f t="shared" ref="BH135:BH142" si="7">IF(N135="sníž. přenesená",J135,0)</f>
        <v>0</v>
      </c>
      <c r="BI135" s="161">
        <f t="shared" ref="BI135:BI142" si="8">IF(N135="nulová",J135,0)</f>
        <v>0</v>
      </c>
      <c r="BJ135" s="15" t="s">
        <v>84</v>
      </c>
      <c r="BK135" s="161">
        <f t="shared" ref="BK135:BK142" si="9">ROUND(I135*H135,2)</f>
        <v>0</v>
      </c>
      <c r="BL135" s="15" t="s">
        <v>141</v>
      </c>
      <c r="BM135" s="160" t="s">
        <v>163</v>
      </c>
    </row>
    <row r="136" spans="2:65" s="1" customFormat="1" ht="14.45" customHeight="1">
      <c r="B136" s="148"/>
      <c r="C136" s="162" t="s">
        <v>164</v>
      </c>
      <c r="D136" s="162" t="s">
        <v>165</v>
      </c>
      <c r="E136" s="163" t="s">
        <v>166</v>
      </c>
      <c r="F136" s="164" t="s">
        <v>167</v>
      </c>
      <c r="G136" s="165" t="s">
        <v>139</v>
      </c>
      <c r="H136" s="166">
        <v>8</v>
      </c>
      <c r="I136" s="167"/>
      <c r="J136" s="168">
        <f t="shared" si="0"/>
        <v>0</v>
      </c>
      <c r="K136" s="164" t="s">
        <v>140</v>
      </c>
      <c r="L136" s="169"/>
      <c r="M136" s="170" t="s">
        <v>1</v>
      </c>
      <c r="N136" s="171" t="s">
        <v>41</v>
      </c>
      <c r="O136" s="53"/>
      <c r="P136" s="158">
        <f t="shared" si="1"/>
        <v>0</v>
      </c>
      <c r="Q136" s="158">
        <v>1.4999999999999999E-4</v>
      </c>
      <c r="R136" s="158">
        <f t="shared" si="2"/>
        <v>1.1999999999999999E-3</v>
      </c>
      <c r="S136" s="158">
        <v>0</v>
      </c>
      <c r="T136" s="159">
        <f t="shared" si="3"/>
        <v>0</v>
      </c>
      <c r="AR136" s="160" t="s">
        <v>168</v>
      </c>
      <c r="AT136" s="160" t="s">
        <v>165</v>
      </c>
      <c r="AU136" s="160" t="s">
        <v>142</v>
      </c>
      <c r="AY136" s="15" t="s">
        <v>131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5" t="s">
        <v>84</v>
      </c>
      <c r="BK136" s="161">
        <f t="shared" si="9"/>
        <v>0</v>
      </c>
      <c r="BL136" s="15" t="s">
        <v>141</v>
      </c>
      <c r="BM136" s="160" t="s">
        <v>169</v>
      </c>
    </row>
    <row r="137" spans="2:65" s="1" customFormat="1" ht="14.45" customHeight="1">
      <c r="B137" s="148"/>
      <c r="C137" s="149" t="s">
        <v>168</v>
      </c>
      <c r="D137" s="149" t="s">
        <v>136</v>
      </c>
      <c r="E137" s="150" t="s">
        <v>170</v>
      </c>
      <c r="F137" s="151" t="s">
        <v>171</v>
      </c>
      <c r="G137" s="152" t="s">
        <v>139</v>
      </c>
      <c r="H137" s="153">
        <v>8</v>
      </c>
      <c r="I137" s="154"/>
      <c r="J137" s="155">
        <f t="shared" si="0"/>
        <v>0</v>
      </c>
      <c r="K137" s="151" t="s">
        <v>140</v>
      </c>
      <c r="L137" s="30"/>
      <c r="M137" s="156" t="s">
        <v>1</v>
      </c>
      <c r="N137" s="157" t="s">
        <v>41</v>
      </c>
      <c r="O137" s="53"/>
      <c r="P137" s="158">
        <f t="shared" si="1"/>
        <v>0</v>
      </c>
      <c r="Q137" s="158">
        <v>3.3E-4</v>
      </c>
      <c r="R137" s="158">
        <f t="shared" si="2"/>
        <v>2.64E-3</v>
      </c>
      <c r="S137" s="158">
        <v>0</v>
      </c>
      <c r="T137" s="159">
        <f t="shared" si="3"/>
        <v>0</v>
      </c>
      <c r="AR137" s="160" t="s">
        <v>141</v>
      </c>
      <c r="AT137" s="160" t="s">
        <v>136</v>
      </c>
      <c r="AU137" s="160" t="s">
        <v>142</v>
      </c>
      <c r="AY137" s="15" t="s">
        <v>131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5" t="s">
        <v>84</v>
      </c>
      <c r="BK137" s="161">
        <f t="shared" si="9"/>
        <v>0</v>
      </c>
      <c r="BL137" s="15" t="s">
        <v>141</v>
      </c>
      <c r="BM137" s="160" t="s">
        <v>172</v>
      </c>
    </row>
    <row r="138" spans="2:65" s="1" customFormat="1" ht="14.45" customHeight="1">
      <c r="B138" s="148"/>
      <c r="C138" s="162" t="s">
        <v>173</v>
      </c>
      <c r="D138" s="162" t="s">
        <v>165</v>
      </c>
      <c r="E138" s="163" t="s">
        <v>174</v>
      </c>
      <c r="F138" s="164" t="s">
        <v>175</v>
      </c>
      <c r="G138" s="165" t="s">
        <v>139</v>
      </c>
      <c r="H138" s="166">
        <v>8</v>
      </c>
      <c r="I138" s="167"/>
      <c r="J138" s="168">
        <f t="shared" si="0"/>
        <v>0</v>
      </c>
      <c r="K138" s="164" t="s">
        <v>140</v>
      </c>
      <c r="L138" s="169"/>
      <c r="M138" s="170" t="s">
        <v>1</v>
      </c>
      <c r="N138" s="171" t="s">
        <v>41</v>
      </c>
      <c r="O138" s="53"/>
      <c r="P138" s="158">
        <f t="shared" si="1"/>
        <v>0</v>
      </c>
      <c r="Q138" s="158">
        <v>1.7000000000000001E-4</v>
      </c>
      <c r="R138" s="158">
        <f t="shared" si="2"/>
        <v>1.3600000000000001E-3</v>
      </c>
      <c r="S138" s="158">
        <v>0</v>
      </c>
      <c r="T138" s="159">
        <f t="shared" si="3"/>
        <v>0</v>
      </c>
      <c r="AR138" s="160" t="s">
        <v>168</v>
      </c>
      <c r="AT138" s="160" t="s">
        <v>165</v>
      </c>
      <c r="AU138" s="160" t="s">
        <v>142</v>
      </c>
      <c r="AY138" s="15" t="s">
        <v>131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5" t="s">
        <v>84</v>
      </c>
      <c r="BK138" s="161">
        <f t="shared" si="9"/>
        <v>0</v>
      </c>
      <c r="BL138" s="15" t="s">
        <v>141</v>
      </c>
      <c r="BM138" s="160" t="s">
        <v>176</v>
      </c>
    </row>
    <row r="139" spans="2:65" s="1" customFormat="1" ht="21.6" customHeight="1">
      <c r="B139" s="148"/>
      <c r="C139" s="149" t="s">
        <v>177</v>
      </c>
      <c r="D139" s="149" t="s">
        <v>136</v>
      </c>
      <c r="E139" s="150" t="s">
        <v>178</v>
      </c>
      <c r="F139" s="151" t="s">
        <v>179</v>
      </c>
      <c r="G139" s="152" t="s">
        <v>180</v>
      </c>
      <c r="H139" s="153">
        <v>2</v>
      </c>
      <c r="I139" s="154"/>
      <c r="J139" s="155">
        <f t="shared" si="0"/>
        <v>0</v>
      </c>
      <c r="K139" s="151" t="s">
        <v>140</v>
      </c>
      <c r="L139" s="30"/>
      <c r="M139" s="156" t="s">
        <v>1</v>
      </c>
      <c r="N139" s="157" t="s">
        <v>41</v>
      </c>
      <c r="O139" s="53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AR139" s="160" t="s">
        <v>141</v>
      </c>
      <c r="AT139" s="160" t="s">
        <v>136</v>
      </c>
      <c r="AU139" s="160" t="s">
        <v>142</v>
      </c>
      <c r="AY139" s="15" t="s">
        <v>131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5" t="s">
        <v>84</v>
      </c>
      <c r="BK139" s="161">
        <f t="shared" si="9"/>
        <v>0</v>
      </c>
      <c r="BL139" s="15" t="s">
        <v>141</v>
      </c>
      <c r="BM139" s="160" t="s">
        <v>181</v>
      </c>
    </row>
    <row r="140" spans="2:65" s="1" customFormat="1" ht="21.6" customHeight="1">
      <c r="B140" s="148"/>
      <c r="C140" s="149" t="s">
        <v>182</v>
      </c>
      <c r="D140" s="149" t="s">
        <v>136</v>
      </c>
      <c r="E140" s="150" t="s">
        <v>183</v>
      </c>
      <c r="F140" s="151" t="s">
        <v>184</v>
      </c>
      <c r="G140" s="152" t="s">
        <v>180</v>
      </c>
      <c r="H140" s="153">
        <v>2</v>
      </c>
      <c r="I140" s="154"/>
      <c r="J140" s="155">
        <f t="shared" si="0"/>
        <v>0</v>
      </c>
      <c r="K140" s="151" t="s">
        <v>140</v>
      </c>
      <c r="L140" s="30"/>
      <c r="M140" s="156" t="s">
        <v>1</v>
      </c>
      <c r="N140" s="157" t="s">
        <v>41</v>
      </c>
      <c r="O140" s="53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AR140" s="160" t="s">
        <v>141</v>
      </c>
      <c r="AT140" s="160" t="s">
        <v>136</v>
      </c>
      <c r="AU140" s="160" t="s">
        <v>142</v>
      </c>
      <c r="AY140" s="15" t="s">
        <v>131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5" t="s">
        <v>84</v>
      </c>
      <c r="BK140" s="161">
        <f t="shared" si="9"/>
        <v>0</v>
      </c>
      <c r="BL140" s="15" t="s">
        <v>141</v>
      </c>
      <c r="BM140" s="160" t="s">
        <v>185</v>
      </c>
    </row>
    <row r="141" spans="2:65" s="1" customFormat="1" ht="32.450000000000003" customHeight="1">
      <c r="B141" s="148"/>
      <c r="C141" s="149" t="s">
        <v>186</v>
      </c>
      <c r="D141" s="149" t="s">
        <v>136</v>
      </c>
      <c r="E141" s="150" t="s">
        <v>187</v>
      </c>
      <c r="F141" s="151" t="s">
        <v>188</v>
      </c>
      <c r="G141" s="152" t="s">
        <v>139</v>
      </c>
      <c r="H141" s="153">
        <v>16</v>
      </c>
      <c r="I141" s="154"/>
      <c r="J141" s="155">
        <f t="shared" si="0"/>
        <v>0</v>
      </c>
      <c r="K141" s="151" t="s">
        <v>140</v>
      </c>
      <c r="L141" s="30"/>
      <c r="M141" s="156" t="s">
        <v>1</v>
      </c>
      <c r="N141" s="157" t="s">
        <v>41</v>
      </c>
      <c r="O141" s="53"/>
      <c r="P141" s="158">
        <f t="shared" si="1"/>
        <v>0</v>
      </c>
      <c r="Q141" s="158">
        <v>5.0000000000000002E-5</v>
      </c>
      <c r="R141" s="158">
        <f t="shared" si="2"/>
        <v>8.0000000000000004E-4</v>
      </c>
      <c r="S141" s="158">
        <v>0</v>
      </c>
      <c r="T141" s="159">
        <f t="shared" si="3"/>
        <v>0</v>
      </c>
      <c r="AR141" s="160" t="s">
        <v>141</v>
      </c>
      <c r="AT141" s="160" t="s">
        <v>136</v>
      </c>
      <c r="AU141" s="160" t="s">
        <v>142</v>
      </c>
      <c r="AY141" s="15" t="s">
        <v>131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5" t="s">
        <v>84</v>
      </c>
      <c r="BK141" s="161">
        <f t="shared" si="9"/>
        <v>0</v>
      </c>
      <c r="BL141" s="15" t="s">
        <v>141</v>
      </c>
      <c r="BM141" s="160" t="s">
        <v>189</v>
      </c>
    </row>
    <row r="142" spans="2:65" s="1" customFormat="1" ht="14.45" customHeight="1">
      <c r="B142" s="148"/>
      <c r="C142" s="149" t="s">
        <v>190</v>
      </c>
      <c r="D142" s="149" t="s">
        <v>136</v>
      </c>
      <c r="E142" s="150" t="s">
        <v>191</v>
      </c>
      <c r="F142" s="151" t="s">
        <v>192</v>
      </c>
      <c r="G142" s="152" t="s">
        <v>152</v>
      </c>
      <c r="H142" s="153">
        <v>2</v>
      </c>
      <c r="I142" s="154"/>
      <c r="J142" s="155">
        <f t="shared" si="0"/>
        <v>0</v>
      </c>
      <c r="K142" s="151" t="s">
        <v>140</v>
      </c>
      <c r="L142" s="30"/>
      <c r="M142" s="156" t="s">
        <v>1</v>
      </c>
      <c r="N142" s="157" t="s">
        <v>41</v>
      </c>
      <c r="O142" s="53"/>
      <c r="P142" s="158">
        <f t="shared" si="1"/>
        <v>0</v>
      </c>
      <c r="Q142" s="158">
        <v>2.2000000000000001E-4</v>
      </c>
      <c r="R142" s="158">
        <f t="shared" si="2"/>
        <v>4.4000000000000002E-4</v>
      </c>
      <c r="S142" s="158">
        <v>0</v>
      </c>
      <c r="T142" s="159">
        <f t="shared" si="3"/>
        <v>0</v>
      </c>
      <c r="AR142" s="160" t="s">
        <v>141</v>
      </c>
      <c r="AT142" s="160" t="s">
        <v>136</v>
      </c>
      <c r="AU142" s="160" t="s">
        <v>142</v>
      </c>
      <c r="AY142" s="15" t="s">
        <v>131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5" t="s">
        <v>84</v>
      </c>
      <c r="BK142" s="161">
        <f t="shared" si="9"/>
        <v>0</v>
      </c>
      <c r="BL142" s="15" t="s">
        <v>141</v>
      </c>
      <c r="BM142" s="160" t="s">
        <v>193</v>
      </c>
    </row>
    <row r="143" spans="2:65" s="1" customFormat="1" ht="19.5">
      <c r="B143" s="30"/>
      <c r="D143" s="172" t="s">
        <v>194</v>
      </c>
      <c r="F143" s="173" t="s">
        <v>195</v>
      </c>
      <c r="I143" s="89"/>
      <c r="L143" s="30"/>
      <c r="M143" s="174"/>
      <c r="N143" s="53"/>
      <c r="O143" s="53"/>
      <c r="P143" s="53"/>
      <c r="Q143" s="53"/>
      <c r="R143" s="53"/>
      <c r="S143" s="53"/>
      <c r="T143" s="54"/>
      <c r="AT143" s="15" t="s">
        <v>194</v>
      </c>
      <c r="AU143" s="15" t="s">
        <v>142</v>
      </c>
    </row>
    <row r="144" spans="2:65" s="1" customFormat="1" ht="21.6" customHeight="1">
      <c r="B144" s="148"/>
      <c r="C144" s="149" t="s">
        <v>196</v>
      </c>
      <c r="D144" s="149" t="s">
        <v>136</v>
      </c>
      <c r="E144" s="150" t="s">
        <v>197</v>
      </c>
      <c r="F144" s="151" t="s">
        <v>198</v>
      </c>
      <c r="G144" s="152" t="s">
        <v>139</v>
      </c>
      <c r="H144" s="153">
        <v>16</v>
      </c>
      <c r="I144" s="154"/>
      <c r="J144" s="155">
        <f>ROUND(I144*H144,2)</f>
        <v>0</v>
      </c>
      <c r="K144" s="151" t="s">
        <v>140</v>
      </c>
      <c r="L144" s="30"/>
      <c r="M144" s="156" t="s">
        <v>1</v>
      </c>
      <c r="N144" s="157" t="s">
        <v>41</v>
      </c>
      <c r="O144" s="53"/>
      <c r="P144" s="158">
        <f>O144*H144</f>
        <v>0</v>
      </c>
      <c r="Q144" s="158">
        <v>4.0000000000000002E-4</v>
      </c>
      <c r="R144" s="158">
        <f>Q144*H144</f>
        <v>6.4000000000000003E-3</v>
      </c>
      <c r="S144" s="158">
        <v>0</v>
      </c>
      <c r="T144" s="159">
        <f>S144*H144</f>
        <v>0</v>
      </c>
      <c r="AR144" s="160" t="s">
        <v>141</v>
      </c>
      <c r="AT144" s="160" t="s">
        <v>136</v>
      </c>
      <c r="AU144" s="160" t="s">
        <v>142</v>
      </c>
      <c r="AY144" s="15" t="s">
        <v>131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5" t="s">
        <v>84</v>
      </c>
      <c r="BK144" s="161">
        <f>ROUND(I144*H144,2)</f>
        <v>0</v>
      </c>
      <c r="BL144" s="15" t="s">
        <v>141</v>
      </c>
      <c r="BM144" s="160" t="s">
        <v>199</v>
      </c>
    </row>
    <row r="145" spans="2:65" s="11" customFormat="1" ht="20.85" customHeight="1">
      <c r="B145" s="135"/>
      <c r="D145" s="136" t="s">
        <v>75</v>
      </c>
      <c r="E145" s="146" t="s">
        <v>200</v>
      </c>
      <c r="F145" s="146" t="s">
        <v>201</v>
      </c>
      <c r="I145" s="138"/>
      <c r="J145" s="147">
        <f>BK145</f>
        <v>0</v>
      </c>
      <c r="L145" s="135"/>
      <c r="M145" s="140"/>
      <c r="N145" s="141"/>
      <c r="O145" s="141"/>
      <c r="P145" s="142">
        <f>SUM(P146:P153)</f>
        <v>0</v>
      </c>
      <c r="Q145" s="141"/>
      <c r="R145" s="142">
        <f>SUM(R146:R153)</f>
        <v>2.4210000000000002E-2</v>
      </c>
      <c r="S145" s="141"/>
      <c r="T145" s="143">
        <f>SUM(T146:T153)</f>
        <v>0</v>
      </c>
      <c r="AR145" s="136" t="s">
        <v>84</v>
      </c>
      <c r="AT145" s="144" t="s">
        <v>75</v>
      </c>
      <c r="AU145" s="144" t="s">
        <v>86</v>
      </c>
      <c r="AY145" s="136" t="s">
        <v>131</v>
      </c>
      <c r="BK145" s="145">
        <f>SUM(BK146:BK153)</f>
        <v>0</v>
      </c>
    </row>
    <row r="146" spans="2:65" s="1" customFormat="1" ht="14.45" customHeight="1">
      <c r="B146" s="148"/>
      <c r="C146" s="149" t="s">
        <v>8</v>
      </c>
      <c r="D146" s="149" t="s">
        <v>136</v>
      </c>
      <c r="E146" s="150" t="s">
        <v>202</v>
      </c>
      <c r="F146" s="151" t="s">
        <v>203</v>
      </c>
      <c r="G146" s="152" t="s">
        <v>180</v>
      </c>
      <c r="H146" s="153">
        <v>1</v>
      </c>
      <c r="I146" s="154"/>
      <c r="J146" s="155">
        <f>ROUND(I146*H146,2)</f>
        <v>0</v>
      </c>
      <c r="K146" s="151" t="s">
        <v>140</v>
      </c>
      <c r="L146" s="30"/>
      <c r="M146" s="156" t="s">
        <v>1</v>
      </c>
      <c r="N146" s="157" t="s">
        <v>41</v>
      </c>
      <c r="O146" s="53"/>
      <c r="P146" s="158">
        <f>O146*H146</f>
        <v>0</v>
      </c>
      <c r="Q146" s="158">
        <v>3.3899999999999998E-3</v>
      </c>
      <c r="R146" s="158">
        <f>Q146*H146</f>
        <v>3.3899999999999998E-3</v>
      </c>
      <c r="S146" s="158">
        <v>0</v>
      </c>
      <c r="T146" s="159">
        <f>S146*H146</f>
        <v>0</v>
      </c>
      <c r="AR146" s="160" t="s">
        <v>141</v>
      </c>
      <c r="AT146" s="160" t="s">
        <v>136</v>
      </c>
      <c r="AU146" s="160" t="s">
        <v>142</v>
      </c>
      <c r="AY146" s="15" t="s">
        <v>131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5" t="s">
        <v>84</v>
      </c>
      <c r="BK146" s="161">
        <f>ROUND(I146*H146,2)</f>
        <v>0</v>
      </c>
      <c r="BL146" s="15" t="s">
        <v>141</v>
      </c>
      <c r="BM146" s="160" t="s">
        <v>204</v>
      </c>
    </row>
    <row r="147" spans="2:65" s="1" customFormat="1" ht="19.5">
      <c r="B147" s="30"/>
      <c r="D147" s="172" t="s">
        <v>194</v>
      </c>
      <c r="F147" s="173" t="s">
        <v>205</v>
      </c>
      <c r="I147" s="89"/>
      <c r="L147" s="30"/>
      <c r="M147" s="174"/>
      <c r="N147" s="53"/>
      <c r="O147" s="53"/>
      <c r="P147" s="53"/>
      <c r="Q147" s="53"/>
      <c r="R147" s="53"/>
      <c r="S147" s="53"/>
      <c r="T147" s="54"/>
      <c r="AT147" s="15" t="s">
        <v>194</v>
      </c>
      <c r="AU147" s="15" t="s">
        <v>142</v>
      </c>
    </row>
    <row r="148" spans="2:65" s="1" customFormat="1" ht="14.45" customHeight="1">
      <c r="B148" s="148"/>
      <c r="C148" s="162" t="s">
        <v>206</v>
      </c>
      <c r="D148" s="162" t="s">
        <v>165</v>
      </c>
      <c r="E148" s="163" t="s">
        <v>207</v>
      </c>
      <c r="F148" s="164" t="s">
        <v>208</v>
      </c>
      <c r="G148" s="165" t="s">
        <v>152</v>
      </c>
      <c r="H148" s="166">
        <v>1</v>
      </c>
      <c r="I148" s="167"/>
      <c r="J148" s="168">
        <f>ROUND(I148*H148,2)</f>
        <v>0</v>
      </c>
      <c r="K148" s="164" t="s">
        <v>140</v>
      </c>
      <c r="L148" s="169"/>
      <c r="M148" s="170" t="s">
        <v>1</v>
      </c>
      <c r="N148" s="171" t="s">
        <v>41</v>
      </c>
      <c r="O148" s="53"/>
      <c r="P148" s="158">
        <f>O148*H148</f>
        <v>0</v>
      </c>
      <c r="Q148" s="158">
        <v>1.2E-2</v>
      </c>
      <c r="R148" s="158">
        <f>Q148*H148</f>
        <v>1.2E-2</v>
      </c>
      <c r="S148" s="158">
        <v>0</v>
      </c>
      <c r="T148" s="159">
        <f>S148*H148</f>
        <v>0</v>
      </c>
      <c r="AR148" s="160" t="s">
        <v>168</v>
      </c>
      <c r="AT148" s="160" t="s">
        <v>165</v>
      </c>
      <c r="AU148" s="160" t="s">
        <v>142</v>
      </c>
      <c r="AY148" s="15" t="s">
        <v>131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5" t="s">
        <v>84</v>
      </c>
      <c r="BK148" s="161">
        <f>ROUND(I148*H148,2)</f>
        <v>0</v>
      </c>
      <c r="BL148" s="15" t="s">
        <v>141</v>
      </c>
      <c r="BM148" s="160" t="s">
        <v>209</v>
      </c>
    </row>
    <row r="149" spans="2:65" s="1" customFormat="1" ht="19.5">
      <c r="B149" s="30"/>
      <c r="D149" s="172" t="s">
        <v>194</v>
      </c>
      <c r="F149" s="173" t="s">
        <v>210</v>
      </c>
      <c r="I149" s="89"/>
      <c r="L149" s="30"/>
      <c r="M149" s="174"/>
      <c r="N149" s="53"/>
      <c r="O149" s="53"/>
      <c r="P149" s="53"/>
      <c r="Q149" s="53"/>
      <c r="R149" s="53"/>
      <c r="S149" s="53"/>
      <c r="T149" s="54"/>
      <c r="AT149" s="15" t="s">
        <v>194</v>
      </c>
      <c r="AU149" s="15" t="s">
        <v>142</v>
      </c>
    </row>
    <row r="150" spans="2:65" s="1" customFormat="1" ht="14.45" customHeight="1">
      <c r="B150" s="148"/>
      <c r="C150" s="149" t="s">
        <v>211</v>
      </c>
      <c r="D150" s="149" t="s">
        <v>136</v>
      </c>
      <c r="E150" s="150" t="s">
        <v>212</v>
      </c>
      <c r="F150" s="151" t="s">
        <v>213</v>
      </c>
      <c r="G150" s="152" t="s">
        <v>180</v>
      </c>
      <c r="H150" s="153">
        <v>1</v>
      </c>
      <c r="I150" s="154"/>
      <c r="J150" s="155">
        <f>ROUND(I150*H150,2)</f>
        <v>0</v>
      </c>
      <c r="K150" s="151" t="s">
        <v>140</v>
      </c>
      <c r="L150" s="30"/>
      <c r="M150" s="156" t="s">
        <v>1</v>
      </c>
      <c r="N150" s="157" t="s">
        <v>41</v>
      </c>
      <c r="O150" s="53"/>
      <c r="P150" s="158">
        <f>O150*H150</f>
        <v>0</v>
      </c>
      <c r="Q150" s="158">
        <v>1.2E-4</v>
      </c>
      <c r="R150" s="158">
        <f>Q150*H150</f>
        <v>1.2E-4</v>
      </c>
      <c r="S150" s="158">
        <v>0</v>
      </c>
      <c r="T150" s="159">
        <f>S150*H150</f>
        <v>0</v>
      </c>
      <c r="AR150" s="160" t="s">
        <v>141</v>
      </c>
      <c r="AT150" s="160" t="s">
        <v>136</v>
      </c>
      <c r="AU150" s="160" t="s">
        <v>142</v>
      </c>
      <c r="AY150" s="15" t="s">
        <v>131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5" t="s">
        <v>84</v>
      </c>
      <c r="BK150" s="161">
        <f>ROUND(I150*H150,2)</f>
        <v>0</v>
      </c>
      <c r="BL150" s="15" t="s">
        <v>141</v>
      </c>
      <c r="BM150" s="160" t="s">
        <v>214</v>
      </c>
    </row>
    <row r="151" spans="2:65" s="1" customFormat="1" ht="19.5">
      <c r="B151" s="30"/>
      <c r="D151" s="172" t="s">
        <v>194</v>
      </c>
      <c r="F151" s="173" t="s">
        <v>210</v>
      </c>
      <c r="I151" s="89"/>
      <c r="L151" s="30"/>
      <c r="M151" s="174"/>
      <c r="N151" s="53"/>
      <c r="O151" s="53"/>
      <c r="P151" s="53"/>
      <c r="Q151" s="53"/>
      <c r="R151" s="53"/>
      <c r="S151" s="53"/>
      <c r="T151" s="54"/>
      <c r="AT151" s="15" t="s">
        <v>194</v>
      </c>
      <c r="AU151" s="15" t="s">
        <v>142</v>
      </c>
    </row>
    <row r="152" spans="2:65" s="1" customFormat="1" ht="14.45" customHeight="1">
      <c r="B152" s="148"/>
      <c r="C152" s="162" t="s">
        <v>215</v>
      </c>
      <c r="D152" s="162" t="s">
        <v>165</v>
      </c>
      <c r="E152" s="163" t="s">
        <v>216</v>
      </c>
      <c r="F152" s="164" t="s">
        <v>217</v>
      </c>
      <c r="G152" s="165" t="s">
        <v>152</v>
      </c>
      <c r="H152" s="166">
        <v>1</v>
      </c>
      <c r="I152" s="167"/>
      <c r="J152" s="168">
        <f>ROUND(I152*H152,2)</f>
        <v>0</v>
      </c>
      <c r="K152" s="164" t="s">
        <v>140</v>
      </c>
      <c r="L152" s="169"/>
      <c r="M152" s="170" t="s">
        <v>1</v>
      </c>
      <c r="N152" s="171" t="s">
        <v>41</v>
      </c>
      <c r="O152" s="53"/>
      <c r="P152" s="158">
        <f>O152*H152</f>
        <v>0</v>
      </c>
      <c r="Q152" s="158">
        <v>8.6999999999999994E-3</v>
      </c>
      <c r="R152" s="158">
        <f>Q152*H152</f>
        <v>8.6999999999999994E-3</v>
      </c>
      <c r="S152" s="158">
        <v>0</v>
      </c>
      <c r="T152" s="159">
        <f>S152*H152</f>
        <v>0</v>
      </c>
      <c r="AR152" s="160" t="s">
        <v>168</v>
      </c>
      <c r="AT152" s="160" t="s">
        <v>165</v>
      </c>
      <c r="AU152" s="160" t="s">
        <v>142</v>
      </c>
      <c r="AY152" s="15" t="s">
        <v>131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5" t="s">
        <v>84</v>
      </c>
      <c r="BK152" s="161">
        <f>ROUND(I152*H152,2)</f>
        <v>0</v>
      </c>
      <c r="BL152" s="15" t="s">
        <v>141</v>
      </c>
      <c r="BM152" s="160" t="s">
        <v>218</v>
      </c>
    </row>
    <row r="153" spans="2:65" s="1" customFormat="1" ht="19.5">
      <c r="B153" s="30"/>
      <c r="D153" s="172" t="s">
        <v>194</v>
      </c>
      <c r="F153" s="173" t="s">
        <v>210</v>
      </c>
      <c r="I153" s="89"/>
      <c r="L153" s="30"/>
      <c r="M153" s="174"/>
      <c r="N153" s="53"/>
      <c r="O153" s="53"/>
      <c r="P153" s="53"/>
      <c r="Q153" s="53"/>
      <c r="R153" s="53"/>
      <c r="S153" s="53"/>
      <c r="T153" s="54"/>
      <c r="AT153" s="15" t="s">
        <v>194</v>
      </c>
      <c r="AU153" s="15" t="s">
        <v>142</v>
      </c>
    </row>
    <row r="154" spans="2:65" s="11" customFormat="1" ht="20.85" customHeight="1">
      <c r="B154" s="135"/>
      <c r="D154" s="136" t="s">
        <v>75</v>
      </c>
      <c r="E154" s="146" t="s">
        <v>219</v>
      </c>
      <c r="F154" s="146" t="s">
        <v>220</v>
      </c>
      <c r="I154" s="138"/>
      <c r="J154" s="147">
        <f>BK154</f>
        <v>0</v>
      </c>
      <c r="L154" s="135"/>
      <c r="M154" s="140"/>
      <c r="N154" s="141"/>
      <c r="O154" s="141"/>
      <c r="P154" s="142">
        <f>SUM(P155:P157)</f>
        <v>0</v>
      </c>
      <c r="Q154" s="141"/>
      <c r="R154" s="142">
        <f>SUM(R155:R157)</f>
        <v>2E-3</v>
      </c>
      <c r="S154" s="141"/>
      <c r="T154" s="143">
        <f>SUM(T155:T157)</f>
        <v>0</v>
      </c>
      <c r="AR154" s="136" t="s">
        <v>84</v>
      </c>
      <c r="AT154" s="144" t="s">
        <v>75</v>
      </c>
      <c r="AU154" s="144" t="s">
        <v>86</v>
      </c>
      <c r="AY154" s="136" t="s">
        <v>131</v>
      </c>
      <c r="BK154" s="145">
        <f>SUM(BK155:BK157)</f>
        <v>0</v>
      </c>
    </row>
    <row r="155" spans="2:65" s="1" customFormat="1" ht="14.45" customHeight="1">
      <c r="B155" s="148"/>
      <c r="C155" s="149" t="s">
        <v>221</v>
      </c>
      <c r="D155" s="149" t="s">
        <v>136</v>
      </c>
      <c r="E155" s="150" t="s">
        <v>222</v>
      </c>
      <c r="F155" s="151" t="s">
        <v>223</v>
      </c>
      <c r="G155" s="152" t="s">
        <v>152</v>
      </c>
      <c r="H155" s="153">
        <v>2</v>
      </c>
      <c r="I155" s="154"/>
      <c r="J155" s="155">
        <f>ROUND(I155*H155,2)</f>
        <v>0</v>
      </c>
      <c r="K155" s="151" t="s">
        <v>140</v>
      </c>
      <c r="L155" s="30"/>
      <c r="M155" s="156" t="s">
        <v>1</v>
      </c>
      <c r="N155" s="157" t="s">
        <v>41</v>
      </c>
      <c r="O155" s="53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AR155" s="160" t="s">
        <v>141</v>
      </c>
      <c r="AT155" s="160" t="s">
        <v>136</v>
      </c>
      <c r="AU155" s="160" t="s">
        <v>142</v>
      </c>
      <c r="AY155" s="15" t="s">
        <v>131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5" t="s">
        <v>84</v>
      </c>
      <c r="BK155" s="161">
        <f>ROUND(I155*H155,2)</f>
        <v>0</v>
      </c>
      <c r="BL155" s="15" t="s">
        <v>141</v>
      </c>
      <c r="BM155" s="160" t="s">
        <v>224</v>
      </c>
    </row>
    <row r="156" spans="2:65" s="12" customFormat="1">
      <c r="B156" s="175"/>
      <c r="D156" s="172" t="s">
        <v>225</v>
      </c>
      <c r="E156" s="176" t="s">
        <v>1</v>
      </c>
      <c r="F156" s="177" t="s">
        <v>86</v>
      </c>
      <c r="H156" s="178">
        <v>2</v>
      </c>
      <c r="I156" s="179"/>
      <c r="L156" s="175"/>
      <c r="M156" s="180"/>
      <c r="N156" s="181"/>
      <c r="O156" s="181"/>
      <c r="P156" s="181"/>
      <c r="Q156" s="181"/>
      <c r="R156" s="181"/>
      <c r="S156" s="181"/>
      <c r="T156" s="182"/>
      <c r="AT156" s="176" t="s">
        <v>225</v>
      </c>
      <c r="AU156" s="176" t="s">
        <v>142</v>
      </c>
      <c r="AV156" s="12" t="s">
        <v>86</v>
      </c>
      <c r="AW156" s="12" t="s">
        <v>32</v>
      </c>
      <c r="AX156" s="12" t="s">
        <v>84</v>
      </c>
      <c r="AY156" s="176" t="s">
        <v>131</v>
      </c>
    </row>
    <row r="157" spans="2:65" s="1" customFormat="1" ht="14.45" customHeight="1">
      <c r="B157" s="148"/>
      <c r="C157" s="162" t="s">
        <v>226</v>
      </c>
      <c r="D157" s="162" t="s">
        <v>165</v>
      </c>
      <c r="E157" s="163" t="s">
        <v>227</v>
      </c>
      <c r="F157" s="164" t="s">
        <v>228</v>
      </c>
      <c r="G157" s="165" t="s">
        <v>152</v>
      </c>
      <c r="H157" s="166">
        <v>2</v>
      </c>
      <c r="I157" s="167"/>
      <c r="J157" s="168">
        <f>ROUND(I157*H157,2)</f>
        <v>0</v>
      </c>
      <c r="K157" s="164" t="s">
        <v>140</v>
      </c>
      <c r="L157" s="169"/>
      <c r="M157" s="170" t="s">
        <v>1</v>
      </c>
      <c r="N157" s="171" t="s">
        <v>41</v>
      </c>
      <c r="O157" s="53"/>
      <c r="P157" s="158">
        <f>O157*H157</f>
        <v>0</v>
      </c>
      <c r="Q157" s="158">
        <v>1E-3</v>
      </c>
      <c r="R157" s="158">
        <f>Q157*H157</f>
        <v>2E-3</v>
      </c>
      <c r="S157" s="158">
        <v>0</v>
      </c>
      <c r="T157" s="159">
        <f>S157*H157</f>
        <v>0</v>
      </c>
      <c r="AR157" s="160" t="s">
        <v>168</v>
      </c>
      <c r="AT157" s="160" t="s">
        <v>165</v>
      </c>
      <c r="AU157" s="160" t="s">
        <v>142</v>
      </c>
      <c r="AY157" s="15" t="s">
        <v>131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5" t="s">
        <v>84</v>
      </c>
      <c r="BK157" s="161">
        <f>ROUND(I157*H157,2)</f>
        <v>0</v>
      </c>
      <c r="BL157" s="15" t="s">
        <v>141</v>
      </c>
      <c r="BM157" s="160" t="s">
        <v>229</v>
      </c>
    </row>
    <row r="158" spans="2:65" s="11" customFormat="1" ht="20.85" customHeight="1">
      <c r="B158" s="135"/>
      <c r="D158" s="136" t="s">
        <v>75</v>
      </c>
      <c r="E158" s="146" t="s">
        <v>230</v>
      </c>
      <c r="F158" s="146" t="s">
        <v>231</v>
      </c>
      <c r="I158" s="138"/>
      <c r="J158" s="147">
        <f>BK158</f>
        <v>0</v>
      </c>
      <c r="L158" s="135"/>
      <c r="M158" s="140"/>
      <c r="N158" s="141"/>
      <c r="O158" s="141"/>
      <c r="P158" s="142">
        <f>SUM(P159:P160)</f>
        <v>0</v>
      </c>
      <c r="Q158" s="141"/>
      <c r="R158" s="142">
        <f>SUM(R159:R160)</f>
        <v>5.8E-4</v>
      </c>
      <c r="S158" s="141"/>
      <c r="T158" s="143">
        <f>SUM(T159:T160)</f>
        <v>0</v>
      </c>
      <c r="AR158" s="136" t="s">
        <v>84</v>
      </c>
      <c r="AT158" s="144" t="s">
        <v>75</v>
      </c>
      <c r="AU158" s="144" t="s">
        <v>86</v>
      </c>
      <c r="AY158" s="136" t="s">
        <v>131</v>
      </c>
      <c r="BK158" s="145">
        <f>SUM(BK159:BK160)</f>
        <v>0</v>
      </c>
    </row>
    <row r="159" spans="2:65" s="1" customFormat="1" ht="21.6" customHeight="1">
      <c r="B159" s="148"/>
      <c r="C159" s="149" t="s">
        <v>7</v>
      </c>
      <c r="D159" s="149" t="s">
        <v>136</v>
      </c>
      <c r="E159" s="150" t="s">
        <v>232</v>
      </c>
      <c r="F159" s="151" t="s">
        <v>233</v>
      </c>
      <c r="G159" s="152" t="s">
        <v>152</v>
      </c>
      <c r="H159" s="153">
        <v>1</v>
      </c>
      <c r="I159" s="154"/>
      <c r="J159" s="155">
        <f>ROUND(I159*H159,2)</f>
        <v>0</v>
      </c>
      <c r="K159" s="151" t="s">
        <v>140</v>
      </c>
      <c r="L159" s="30"/>
      <c r="M159" s="156" t="s">
        <v>1</v>
      </c>
      <c r="N159" s="157" t="s">
        <v>41</v>
      </c>
      <c r="O159" s="53"/>
      <c r="P159" s="158">
        <f>O159*H159</f>
        <v>0</v>
      </c>
      <c r="Q159" s="158">
        <v>3.0000000000000001E-5</v>
      </c>
      <c r="R159" s="158">
        <f>Q159*H159</f>
        <v>3.0000000000000001E-5</v>
      </c>
      <c r="S159" s="158">
        <v>0</v>
      </c>
      <c r="T159" s="159">
        <f>S159*H159</f>
        <v>0</v>
      </c>
      <c r="AR159" s="160" t="s">
        <v>141</v>
      </c>
      <c r="AT159" s="160" t="s">
        <v>136</v>
      </c>
      <c r="AU159" s="160" t="s">
        <v>142</v>
      </c>
      <c r="AY159" s="15" t="s">
        <v>131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5" t="s">
        <v>84</v>
      </c>
      <c r="BK159" s="161">
        <f>ROUND(I159*H159,2)</f>
        <v>0</v>
      </c>
      <c r="BL159" s="15" t="s">
        <v>141</v>
      </c>
      <c r="BM159" s="160" t="s">
        <v>234</v>
      </c>
    </row>
    <row r="160" spans="2:65" s="1" customFormat="1" ht="14.45" customHeight="1">
      <c r="B160" s="148"/>
      <c r="C160" s="162" t="s">
        <v>235</v>
      </c>
      <c r="D160" s="162" t="s">
        <v>165</v>
      </c>
      <c r="E160" s="163" t="s">
        <v>236</v>
      </c>
      <c r="F160" s="164" t="s">
        <v>237</v>
      </c>
      <c r="G160" s="165" t="s">
        <v>152</v>
      </c>
      <c r="H160" s="166">
        <v>1</v>
      </c>
      <c r="I160" s="167"/>
      <c r="J160" s="168">
        <f>ROUND(I160*H160,2)</f>
        <v>0</v>
      </c>
      <c r="K160" s="164" t="s">
        <v>140</v>
      </c>
      <c r="L160" s="169"/>
      <c r="M160" s="170" t="s">
        <v>1</v>
      </c>
      <c r="N160" s="171" t="s">
        <v>41</v>
      </c>
      <c r="O160" s="53"/>
      <c r="P160" s="158">
        <f>O160*H160</f>
        <v>0</v>
      </c>
      <c r="Q160" s="158">
        <v>5.5000000000000003E-4</v>
      </c>
      <c r="R160" s="158">
        <f>Q160*H160</f>
        <v>5.5000000000000003E-4</v>
      </c>
      <c r="S160" s="158">
        <v>0</v>
      </c>
      <c r="T160" s="159">
        <f>S160*H160</f>
        <v>0</v>
      </c>
      <c r="AR160" s="160" t="s">
        <v>168</v>
      </c>
      <c r="AT160" s="160" t="s">
        <v>165</v>
      </c>
      <c r="AU160" s="160" t="s">
        <v>142</v>
      </c>
      <c r="AY160" s="15" t="s">
        <v>131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5" t="s">
        <v>84</v>
      </c>
      <c r="BK160" s="161">
        <f>ROUND(I160*H160,2)</f>
        <v>0</v>
      </c>
      <c r="BL160" s="15" t="s">
        <v>141</v>
      </c>
      <c r="BM160" s="160" t="s">
        <v>238</v>
      </c>
    </row>
    <row r="161" spans="2:65" s="11" customFormat="1" ht="25.9" customHeight="1">
      <c r="B161" s="135"/>
      <c r="D161" s="136" t="s">
        <v>75</v>
      </c>
      <c r="E161" s="137" t="s">
        <v>239</v>
      </c>
      <c r="F161" s="137" t="s">
        <v>240</v>
      </c>
      <c r="I161" s="138"/>
      <c r="J161" s="139">
        <f>BK161</f>
        <v>0</v>
      </c>
      <c r="L161" s="135"/>
      <c r="M161" s="140"/>
      <c r="N161" s="141"/>
      <c r="O161" s="141"/>
      <c r="P161" s="142">
        <f>P162</f>
        <v>0</v>
      </c>
      <c r="Q161" s="141"/>
      <c r="R161" s="142">
        <f>R162</f>
        <v>0</v>
      </c>
      <c r="S161" s="141"/>
      <c r="T161" s="143">
        <f>T162</f>
        <v>0</v>
      </c>
      <c r="AR161" s="136" t="s">
        <v>154</v>
      </c>
      <c r="AT161" s="144" t="s">
        <v>75</v>
      </c>
      <c r="AU161" s="144" t="s">
        <v>76</v>
      </c>
      <c r="AY161" s="136" t="s">
        <v>131</v>
      </c>
      <c r="BK161" s="145">
        <f>BK162</f>
        <v>0</v>
      </c>
    </row>
    <row r="162" spans="2:65" s="11" customFormat="1" ht="22.9" customHeight="1">
      <c r="B162" s="135"/>
      <c r="D162" s="136" t="s">
        <v>75</v>
      </c>
      <c r="E162" s="146" t="s">
        <v>241</v>
      </c>
      <c r="F162" s="146" t="s">
        <v>242</v>
      </c>
      <c r="I162" s="138"/>
      <c r="J162" s="147">
        <f>BK162</f>
        <v>0</v>
      </c>
      <c r="L162" s="135"/>
      <c r="M162" s="140"/>
      <c r="N162" s="141"/>
      <c r="O162" s="141"/>
      <c r="P162" s="142">
        <f>P163</f>
        <v>0</v>
      </c>
      <c r="Q162" s="141"/>
      <c r="R162" s="142">
        <f>R163</f>
        <v>0</v>
      </c>
      <c r="S162" s="141"/>
      <c r="T162" s="143">
        <f>T163</f>
        <v>0</v>
      </c>
      <c r="AR162" s="136" t="s">
        <v>154</v>
      </c>
      <c r="AT162" s="144" t="s">
        <v>75</v>
      </c>
      <c r="AU162" s="144" t="s">
        <v>84</v>
      </c>
      <c r="AY162" s="136" t="s">
        <v>131</v>
      </c>
      <c r="BK162" s="145">
        <f>BK163</f>
        <v>0</v>
      </c>
    </row>
    <row r="163" spans="2:65" s="1" customFormat="1" ht="14.45" customHeight="1">
      <c r="B163" s="148"/>
      <c r="C163" s="149" t="s">
        <v>243</v>
      </c>
      <c r="D163" s="149" t="s">
        <v>136</v>
      </c>
      <c r="E163" s="150" t="s">
        <v>244</v>
      </c>
      <c r="F163" s="151" t="s">
        <v>245</v>
      </c>
      <c r="G163" s="152" t="s">
        <v>246</v>
      </c>
      <c r="H163" s="153">
        <v>1</v>
      </c>
      <c r="I163" s="154"/>
      <c r="J163" s="155">
        <f>ROUND(I163*H163,2)</f>
        <v>0</v>
      </c>
      <c r="K163" s="151" t="s">
        <v>140</v>
      </c>
      <c r="L163" s="30"/>
      <c r="M163" s="183" t="s">
        <v>1</v>
      </c>
      <c r="N163" s="184" t="s">
        <v>41</v>
      </c>
      <c r="O163" s="185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AR163" s="160" t="s">
        <v>247</v>
      </c>
      <c r="AT163" s="160" t="s">
        <v>136</v>
      </c>
      <c r="AU163" s="160" t="s">
        <v>86</v>
      </c>
      <c r="AY163" s="15" t="s">
        <v>131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5" t="s">
        <v>84</v>
      </c>
      <c r="BK163" s="161">
        <f>ROUND(I163*H163,2)</f>
        <v>0</v>
      </c>
      <c r="BL163" s="15" t="s">
        <v>247</v>
      </c>
      <c r="BM163" s="160" t="s">
        <v>248</v>
      </c>
    </row>
    <row r="164" spans="2:65" s="1" customFormat="1" ht="6.95" customHeight="1">
      <c r="B164" s="42"/>
      <c r="C164" s="43"/>
      <c r="D164" s="43"/>
      <c r="E164" s="43"/>
      <c r="F164" s="43"/>
      <c r="G164" s="43"/>
      <c r="H164" s="43"/>
      <c r="I164" s="110"/>
      <c r="J164" s="43"/>
      <c r="K164" s="43"/>
      <c r="L164" s="30"/>
    </row>
  </sheetData>
  <autoFilter ref="C124:K16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2"/>
  <sheetViews>
    <sheetView showGridLines="0" topLeftCell="A98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B ve 2.NP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249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ROUND((SUM(BE119:BE131)),  2)</f>
        <v>0</v>
      </c>
      <c r="I33" s="98">
        <v>0.21</v>
      </c>
      <c r="J33" s="97">
        <f>ROUND(((SUM(BE119:BE131))*I33),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ROUND((SUM(BF119:BF131)),  2)</f>
        <v>0</v>
      </c>
      <c r="I34" s="98">
        <v>0.15</v>
      </c>
      <c r="J34" s="97">
        <f>ROUND(((SUM(BF119:BF131))*I34),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ROUND((SUM(BG119:BG131)),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ROUND((SUM(BH119:BH131)),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ROUND((SUM(BI119:BI131)),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B ve 2.NP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03 - VZT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J119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J120</f>
        <v>0</v>
      </c>
      <c r="L97" s="116"/>
    </row>
    <row r="98" spans="2:12" s="9" customFormat="1" ht="19.899999999999999" customHeight="1">
      <c r="B98" s="121"/>
      <c r="D98" s="122" t="s">
        <v>108</v>
      </c>
      <c r="E98" s="123"/>
      <c r="F98" s="123"/>
      <c r="G98" s="123"/>
      <c r="H98" s="123"/>
      <c r="I98" s="124"/>
      <c r="J98" s="125">
        <f>J121</f>
        <v>0</v>
      </c>
      <c r="L98" s="121"/>
    </row>
    <row r="99" spans="2:12" s="9" customFormat="1" ht="14.85" customHeight="1">
      <c r="B99" s="121"/>
      <c r="D99" s="122" t="s">
        <v>112</v>
      </c>
      <c r="E99" s="123"/>
      <c r="F99" s="123"/>
      <c r="G99" s="123"/>
      <c r="H99" s="123"/>
      <c r="I99" s="124"/>
      <c r="J99" s="125">
        <f>J122</f>
        <v>0</v>
      </c>
      <c r="L99" s="121"/>
    </row>
    <row r="100" spans="2:12" s="1" customFormat="1" ht="21.75" customHeight="1">
      <c r="B100" s="30"/>
      <c r="I100" s="89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110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111"/>
      <c r="J105" s="45"/>
      <c r="K105" s="45"/>
      <c r="L105" s="30"/>
    </row>
    <row r="106" spans="2:12" s="1" customFormat="1" ht="24.95" customHeight="1">
      <c r="B106" s="30"/>
      <c r="C106" s="19" t="s">
        <v>116</v>
      </c>
      <c r="I106" s="89"/>
      <c r="L106" s="30"/>
    </row>
    <row r="107" spans="2:12" s="1" customFormat="1" ht="6.95" customHeight="1">
      <c r="B107" s="30"/>
      <c r="I107" s="89"/>
      <c r="L107" s="30"/>
    </row>
    <row r="108" spans="2:12" s="1" customFormat="1" ht="12" customHeight="1">
      <c r="B108" s="30"/>
      <c r="C108" s="25" t="s">
        <v>16</v>
      </c>
      <c r="I108" s="89"/>
      <c r="L108" s="30"/>
    </row>
    <row r="109" spans="2:12" s="1" customFormat="1" ht="14.45" customHeight="1">
      <c r="B109" s="30"/>
      <c r="E109" s="240" t="str">
        <f>E7</f>
        <v>Oprava 6 výdejních míst ve třídách, MŠ Masarykova 891 - Typ B ve 2.NP</v>
      </c>
      <c r="F109" s="241"/>
      <c r="G109" s="241"/>
      <c r="H109" s="241"/>
      <c r="I109" s="89"/>
      <c r="L109" s="30"/>
    </row>
    <row r="110" spans="2:12" s="1" customFormat="1" ht="12" customHeight="1">
      <c r="B110" s="30"/>
      <c r="C110" s="25" t="s">
        <v>100</v>
      </c>
      <c r="I110" s="89"/>
      <c r="L110" s="30"/>
    </row>
    <row r="111" spans="2:12" s="1" customFormat="1" ht="14.45" customHeight="1">
      <c r="B111" s="30"/>
      <c r="E111" s="224" t="str">
        <f>E9</f>
        <v>03 - VZT</v>
      </c>
      <c r="F111" s="239"/>
      <c r="G111" s="239"/>
      <c r="H111" s="239"/>
      <c r="I111" s="89"/>
      <c r="L111" s="30"/>
    </row>
    <row r="112" spans="2:12" s="1" customFormat="1" ht="6.95" customHeight="1">
      <c r="B112" s="30"/>
      <c r="I112" s="89"/>
      <c r="L112" s="30"/>
    </row>
    <row r="113" spans="2:65" s="1" customFormat="1" ht="12" customHeight="1">
      <c r="B113" s="30"/>
      <c r="C113" s="25" t="s">
        <v>20</v>
      </c>
      <c r="F113" s="23" t="str">
        <f>F12</f>
        <v>Město Kolín</v>
      </c>
      <c r="I113" s="90" t="s">
        <v>22</v>
      </c>
      <c r="J113" s="50" t="str">
        <f>IF(J12="","",J12)</f>
        <v>21.4.2019</v>
      </c>
      <c r="L113" s="30"/>
    </row>
    <row r="114" spans="2:65" s="1" customFormat="1" ht="6.95" customHeight="1">
      <c r="B114" s="30"/>
      <c r="I114" s="89"/>
      <c r="L114" s="30"/>
    </row>
    <row r="115" spans="2:65" s="1" customFormat="1" ht="15.6" customHeight="1">
      <c r="B115" s="30"/>
      <c r="C115" s="25" t="s">
        <v>24</v>
      </c>
      <c r="F115" s="23" t="str">
        <f>E15</f>
        <v xml:space="preserve"> </v>
      </c>
      <c r="I115" s="90" t="s">
        <v>30</v>
      </c>
      <c r="J115" s="28" t="str">
        <f>E21</f>
        <v>PK Hošek</v>
      </c>
      <c r="L115" s="30"/>
    </row>
    <row r="116" spans="2:65" s="1" customFormat="1" ht="15.6" customHeight="1">
      <c r="B116" s="30"/>
      <c r="C116" s="25" t="s">
        <v>28</v>
      </c>
      <c r="F116" s="23" t="str">
        <f>IF(E18="","",E18)</f>
        <v>Vyplň údaj</v>
      </c>
      <c r="I116" s="90" t="s">
        <v>33</v>
      </c>
      <c r="J116" s="28" t="str">
        <f>E24</f>
        <v>Petr Macek</v>
      </c>
      <c r="L116" s="30"/>
    </row>
    <row r="117" spans="2:65" s="1" customFormat="1" ht="10.35" customHeight="1">
      <c r="B117" s="30"/>
      <c r="I117" s="89"/>
      <c r="L117" s="30"/>
    </row>
    <row r="118" spans="2:65" s="10" customFormat="1" ht="29.25" customHeight="1">
      <c r="B118" s="126"/>
      <c r="C118" s="127" t="s">
        <v>117</v>
      </c>
      <c r="D118" s="128" t="s">
        <v>61</v>
      </c>
      <c r="E118" s="128" t="s">
        <v>57</v>
      </c>
      <c r="F118" s="128" t="s">
        <v>58</v>
      </c>
      <c r="G118" s="128" t="s">
        <v>118</v>
      </c>
      <c r="H118" s="128" t="s">
        <v>119</v>
      </c>
      <c r="I118" s="129" t="s">
        <v>120</v>
      </c>
      <c r="J118" s="128" t="s">
        <v>104</v>
      </c>
      <c r="K118" s="130" t="s">
        <v>121</v>
      </c>
      <c r="L118" s="126"/>
      <c r="M118" s="57" t="s">
        <v>1</v>
      </c>
      <c r="N118" s="58" t="s">
        <v>40</v>
      </c>
      <c r="O118" s="58" t="s">
        <v>122</v>
      </c>
      <c r="P118" s="58" t="s">
        <v>123</v>
      </c>
      <c r="Q118" s="58" t="s">
        <v>124</v>
      </c>
      <c r="R118" s="58" t="s">
        <v>125</v>
      </c>
      <c r="S118" s="58" t="s">
        <v>126</v>
      </c>
      <c r="T118" s="59" t="s">
        <v>127</v>
      </c>
    </row>
    <row r="119" spans="2:65" s="1" customFormat="1" ht="22.9" customHeight="1">
      <c r="B119" s="30"/>
      <c r="C119" s="62" t="s">
        <v>128</v>
      </c>
      <c r="I119" s="89"/>
      <c r="J119" s="131">
        <f>BK119</f>
        <v>0</v>
      </c>
      <c r="L119" s="30"/>
      <c r="M119" s="60"/>
      <c r="N119" s="51"/>
      <c r="O119" s="51"/>
      <c r="P119" s="132">
        <f>P120</f>
        <v>0</v>
      </c>
      <c r="Q119" s="51"/>
      <c r="R119" s="132">
        <f>R120</f>
        <v>1.1869999999999999E-2</v>
      </c>
      <c r="S119" s="51"/>
      <c r="T119" s="133">
        <f>T120</f>
        <v>0</v>
      </c>
      <c r="AT119" s="15" t="s">
        <v>75</v>
      </c>
      <c r="AU119" s="15" t="s">
        <v>106</v>
      </c>
      <c r="BK119" s="134">
        <f>BK120</f>
        <v>0</v>
      </c>
    </row>
    <row r="120" spans="2:65" s="11" customFormat="1" ht="25.9" customHeight="1">
      <c r="B120" s="135"/>
      <c r="D120" s="136" t="s">
        <v>75</v>
      </c>
      <c r="E120" s="137" t="s">
        <v>129</v>
      </c>
      <c r="F120" s="137" t="s">
        <v>130</v>
      </c>
      <c r="I120" s="138"/>
      <c r="J120" s="139">
        <f>BK120</f>
        <v>0</v>
      </c>
      <c r="L120" s="135"/>
      <c r="M120" s="140"/>
      <c r="N120" s="141"/>
      <c r="O120" s="141"/>
      <c r="P120" s="142">
        <f>P121</f>
        <v>0</v>
      </c>
      <c r="Q120" s="141"/>
      <c r="R120" s="142">
        <f>R121</f>
        <v>1.1869999999999999E-2</v>
      </c>
      <c r="S120" s="141"/>
      <c r="T120" s="143">
        <f>T121</f>
        <v>0</v>
      </c>
      <c r="AR120" s="136" t="s">
        <v>84</v>
      </c>
      <c r="AT120" s="144" t="s">
        <v>75</v>
      </c>
      <c r="AU120" s="144" t="s">
        <v>76</v>
      </c>
      <c r="AY120" s="136" t="s">
        <v>131</v>
      </c>
      <c r="BK120" s="145">
        <f>BK121</f>
        <v>0</v>
      </c>
    </row>
    <row r="121" spans="2:65" s="11" customFormat="1" ht="22.9" customHeight="1">
      <c r="B121" s="135"/>
      <c r="D121" s="136" t="s">
        <v>75</v>
      </c>
      <c r="E121" s="146" t="s">
        <v>132</v>
      </c>
      <c r="F121" s="146" t="s">
        <v>133</v>
      </c>
      <c r="I121" s="138"/>
      <c r="J121" s="147">
        <f>BK121</f>
        <v>0</v>
      </c>
      <c r="L121" s="135"/>
      <c r="M121" s="140"/>
      <c r="N121" s="141"/>
      <c r="O121" s="141"/>
      <c r="P121" s="142">
        <f>P122</f>
        <v>0</v>
      </c>
      <c r="Q121" s="141"/>
      <c r="R121" s="142">
        <f>R122</f>
        <v>1.1869999999999999E-2</v>
      </c>
      <c r="S121" s="141"/>
      <c r="T121" s="143">
        <f>T122</f>
        <v>0</v>
      </c>
      <c r="AR121" s="136" t="s">
        <v>84</v>
      </c>
      <c r="AT121" s="144" t="s">
        <v>75</v>
      </c>
      <c r="AU121" s="144" t="s">
        <v>84</v>
      </c>
      <c r="AY121" s="136" t="s">
        <v>131</v>
      </c>
      <c r="BK121" s="145">
        <f>BK122</f>
        <v>0</v>
      </c>
    </row>
    <row r="122" spans="2:65" s="11" customFormat="1" ht="20.85" customHeight="1">
      <c r="B122" s="135"/>
      <c r="D122" s="136" t="s">
        <v>75</v>
      </c>
      <c r="E122" s="146" t="s">
        <v>219</v>
      </c>
      <c r="F122" s="146" t="s">
        <v>220</v>
      </c>
      <c r="I122" s="138"/>
      <c r="J122" s="147">
        <f>BK122</f>
        <v>0</v>
      </c>
      <c r="L122" s="135"/>
      <c r="M122" s="140"/>
      <c r="N122" s="141"/>
      <c r="O122" s="141"/>
      <c r="P122" s="142">
        <f>SUM(P123:P131)</f>
        <v>0</v>
      </c>
      <c r="Q122" s="141"/>
      <c r="R122" s="142">
        <f>SUM(R123:R131)</f>
        <v>1.1869999999999999E-2</v>
      </c>
      <c r="S122" s="141"/>
      <c r="T122" s="143">
        <f>SUM(T123:T131)</f>
        <v>0</v>
      </c>
      <c r="AR122" s="136" t="s">
        <v>84</v>
      </c>
      <c r="AT122" s="144" t="s">
        <v>75</v>
      </c>
      <c r="AU122" s="144" t="s">
        <v>86</v>
      </c>
      <c r="AY122" s="136" t="s">
        <v>131</v>
      </c>
      <c r="BK122" s="145">
        <f>SUM(BK123:BK131)</f>
        <v>0</v>
      </c>
    </row>
    <row r="123" spans="2:65" s="1" customFormat="1" ht="14.45" customHeight="1">
      <c r="B123" s="148"/>
      <c r="C123" s="149" t="s">
        <v>84</v>
      </c>
      <c r="D123" s="149" t="s">
        <v>136</v>
      </c>
      <c r="E123" s="150" t="s">
        <v>250</v>
      </c>
      <c r="F123" s="151" t="s">
        <v>251</v>
      </c>
      <c r="G123" s="152" t="s">
        <v>152</v>
      </c>
      <c r="H123" s="153">
        <v>1</v>
      </c>
      <c r="I123" s="154"/>
      <c r="J123" s="155">
        <f>ROUND(I123*H123,2)</f>
        <v>0</v>
      </c>
      <c r="K123" s="151" t="s">
        <v>140</v>
      </c>
      <c r="L123" s="30"/>
      <c r="M123" s="156" t="s">
        <v>1</v>
      </c>
      <c r="N123" s="157" t="s">
        <v>41</v>
      </c>
      <c r="O123" s="53"/>
      <c r="P123" s="158">
        <f>O123*H123</f>
        <v>0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AR123" s="160" t="s">
        <v>141</v>
      </c>
      <c r="AT123" s="160" t="s">
        <v>136</v>
      </c>
      <c r="AU123" s="160" t="s">
        <v>142</v>
      </c>
      <c r="AY123" s="15" t="s">
        <v>131</v>
      </c>
      <c r="BE123" s="161">
        <f>IF(N123="základní",J123,0)</f>
        <v>0</v>
      </c>
      <c r="BF123" s="161">
        <f>IF(N123="snížená",J123,0)</f>
        <v>0</v>
      </c>
      <c r="BG123" s="161">
        <f>IF(N123="zákl. přenesená",J123,0)</f>
        <v>0</v>
      </c>
      <c r="BH123" s="161">
        <f>IF(N123="sníž. přenesená",J123,0)</f>
        <v>0</v>
      </c>
      <c r="BI123" s="161">
        <f>IF(N123="nulová",J123,0)</f>
        <v>0</v>
      </c>
      <c r="BJ123" s="15" t="s">
        <v>84</v>
      </c>
      <c r="BK123" s="161">
        <f>ROUND(I123*H123,2)</f>
        <v>0</v>
      </c>
      <c r="BL123" s="15" t="s">
        <v>141</v>
      </c>
      <c r="BM123" s="160" t="s">
        <v>252</v>
      </c>
    </row>
    <row r="124" spans="2:65" s="1" customFormat="1" ht="19.5">
      <c r="B124" s="30"/>
      <c r="D124" s="172" t="s">
        <v>194</v>
      </c>
      <c r="F124" s="173" t="s">
        <v>253</v>
      </c>
      <c r="I124" s="89"/>
      <c r="L124" s="30"/>
      <c r="M124" s="174"/>
      <c r="N124" s="53"/>
      <c r="O124" s="53"/>
      <c r="P124" s="53"/>
      <c r="Q124" s="53"/>
      <c r="R124" s="53"/>
      <c r="S124" s="53"/>
      <c r="T124" s="54"/>
      <c r="AT124" s="15" t="s">
        <v>194</v>
      </c>
      <c r="AU124" s="15" t="s">
        <v>142</v>
      </c>
    </row>
    <row r="125" spans="2:65" s="12" customFormat="1">
      <c r="B125" s="175"/>
      <c r="D125" s="172" t="s">
        <v>225</v>
      </c>
      <c r="E125" s="176" t="s">
        <v>1</v>
      </c>
      <c r="F125" s="177" t="s">
        <v>84</v>
      </c>
      <c r="H125" s="178">
        <v>1</v>
      </c>
      <c r="I125" s="179"/>
      <c r="L125" s="175"/>
      <c r="M125" s="180"/>
      <c r="N125" s="181"/>
      <c r="O125" s="181"/>
      <c r="P125" s="181"/>
      <c r="Q125" s="181"/>
      <c r="R125" s="181"/>
      <c r="S125" s="181"/>
      <c r="T125" s="182"/>
      <c r="AT125" s="176" t="s">
        <v>225</v>
      </c>
      <c r="AU125" s="176" t="s">
        <v>142</v>
      </c>
      <c r="AV125" s="12" t="s">
        <v>86</v>
      </c>
      <c r="AW125" s="12" t="s">
        <v>32</v>
      </c>
      <c r="AX125" s="12" t="s">
        <v>84</v>
      </c>
      <c r="AY125" s="176" t="s">
        <v>131</v>
      </c>
    </row>
    <row r="126" spans="2:65" s="1" customFormat="1" ht="14.45" customHeight="1">
      <c r="B126" s="148"/>
      <c r="C126" s="162" t="s">
        <v>86</v>
      </c>
      <c r="D126" s="162" t="s">
        <v>165</v>
      </c>
      <c r="E126" s="163" t="s">
        <v>254</v>
      </c>
      <c r="F126" s="164" t="s">
        <v>255</v>
      </c>
      <c r="G126" s="165" t="s">
        <v>152</v>
      </c>
      <c r="H126" s="166">
        <v>1</v>
      </c>
      <c r="I126" s="167"/>
      <c r="J126" s="168">
        <f>ROUND(I126*H126,2)</f>
        <v>0</v>
      </c>
      <c r="K126" s="164" t="s">
        <v>140</v>
      </c>
      <c r="L126" s="169"/>
      <c r="M126" s="170" t="s">
        <v>1</v>
      </c>
      <c r="N126" s="171" t="s">
        <v>41</v>
      </c>
      <c r="O126" s="53"/>
      <c r="P126" s="158">
        <f>O126*H126</f>
        <v>0</v>
      </c>
      <c r="Q126" s="158">
        <v>4.6999999999999999E-4</v>
      </c>
      <c r="R126" s="158">
        <f>Q126*H126</f>
        <v>4.6999999999999999E-4</v>
      </c>
      <c r="S126" s="158">
        <v>0</v>
      </c>
      <c r="T126" s="159">
        <f>S126*H126</f>
        <v>0</v>
      </c>
      <c r="AR126" s="160" t="s">
        <v>168</v>
      </c>
      <c r="AT126" s="160" t="s">
        <v>165</v>
      </c>
      <c r="AU126" s="160" t="s">
        <v>142</v>
      </c>
      <c r="AY126" s="15" t="s">
        <v>131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5" t="s">
        <v>84</v>
      </c>
      <c r="BK126" s="161">
        <f>ROUND(I126*H126,2)</f>
        <v>0</v>
      </c>
      <c r="BL126" s="15" t="s">
        <v>141</v>
      </c>
      <c r="BM126" s="160" t="s">
        <v>256</v>
      </c>
    </row>
    <row r="127" spans="2:65" s="1" customFormat="1" ht="19.5">
      <c r="B127" s="30"/>
      <c r="D127" s="172" t="s">
        <v>194</v>
      </c>
      <c r="F127" s="173" t="s">
        <v>257</v>
      </c>
      <c r="I127" s="89"/>
      <c r="L127" s="30"/>
      <c r="M127" s="174"/>
      <c r="N127" s="53"/>
      <c r="O127" s="53"/>
      <c r="P127" s="53"/>
      <c r="Q127" s="53"/>
      <c r="R127" s="53"/>
      <c r="S127" s="53"/>
      <c r="T127" s="54"/>
      <c r="AT127" s="15" t="s">
        <v>194</v>
      </c>
      <c r="AU127" s="15" t="s">
        <v>142</v>
      </c>
    </row>
    <row r="128" spans="2:65" s="1" customFormat="1" ht="21.6" customHeight="1">
      <c r="B128" s="148"/>
      <c r="C128" s="149" t="s">
        <v>142</v>
      </c>
      <c r="D128" s="149" t="s">
        <v>136</v>
      </c>
      <c r="E128" s="150" t="s">
        <v>222</v>
      </c>
      <c r="F128" s="151" t="s">
        <v>258</v>
      </c>
      <c r="G128" s="152" t="s">
        <v>152</v>
      </c>
      <c r="H128" s="153">
        <v>1</v>
      </c>
      <c r="I128" s="154"/>
      <c r="J128" s="155">
        <f>ROUND(I128*H128,2)</f>
        <v>0</v>
      </c>
      <c r="K128" s="151" t="s">
        <v>140</v>
      </c>
      <c r="L128" s="30"/>
      <c r="M128" s="156" t="s">
        <v>1</v>
      </c>
      <c r="N128" s="157" t="s">
        <v>41</v>
      </c>
      <c r="O128" s="53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160" t="s">
        <v>141</v>
      </c>
      <c r="AT128" s="160" t="s">
        <v>136</v>
      </c>
      <c r="AU128" s="160" t="s">
        <v>142</v>
      </c>
      <c r="AY128" s="15" t="s">
        <v>131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5" t="s">
        <v>84</v>
      </c>
      <c r="BK128" s="161">
        <f>ROUND(I128*H128,2)</f>
        <v>0</v>
      </c>
      <c r="BL128" s="15" t="s">
        <v>141</v>
      </c>
      <c r="BM128" s="160" t="s">
        <v>259</v>
      </c>
    </row>
    <row r="129" spans="2:65" s="1" customFormat="1" ht="14.45" customHeight="1">
      <c r="B129" s="148"/>
      <c r="C129" s="162" t="s">
        <v>141</v>
      </c>
      <c r="D129" s="162" t="s">
        <v>165</v>
      </c>
      <c r="E129" s="163" t="s">
        <v>227</v>
      </c>
      <c r="F129" s="164" t="s">
        <v>228</v>
      </c>
      <c r="G129" s="165" t="s">
        <v>152</v>
      </c>
      <c r="H129" s="166">
        <v>1</v>
      </c>
      <c r="I129" s="167"/>
      <c r="J129" s="168">
        <f>ROUND(I129*H129,2)</f>
        <v>0</v>
      </c>
      <c r="K129" s="164" t="s">
        <v>140</v>
      </c>
      <c r="L129" s="169"/>
      <c r="M129" s="170" t="s">
        <v>1</v>
      </c>
      <c r="N129" s="171" t="s">
        <v>41</v>
      </c>
      <c r="O129" s="53"/>
      <c r="P129" s="158">
        <f>O129*H129</f>
        <v>0</v>
      </c>
      <c r="Q129" s="158">
        <v>1E-3</v>
      </c>
      <c r="R129" s="158">
        <f>Q129*H129</f>
        <v>1E-3</v>
      </c>
      <c r="S129" s="158">
        <v>0</v>
      </c>
      <c r="T129" s="159">
        <f>S129*H129</f>
        <v>0</v>
      </c>
      <c r="AR129" s="160" t="s">
        <v>168</v>
      </c>
      <c r="AT129" s="160" t="s">
        <v>165</v>
      </c>
      <c r="AU129" s="160" t="s">
        <v>142</v>
      </c>
      <c r="AY129" s="15" t="s">
        <v>131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5" t="s">
        <v>84</v>
      </c>
      <c r="BK129" s="161">
        <f>ROUND(I129*H129,2)</f>
        <v>0</v>
      </c>
      <c r="BL129" s="15" t="s">
        <v>141</v>
      </c>
      <c r="BM129" s="160" t="s">
        <v>260</v>
      </c>
    </row>
    <row r="130" spans="2:65" s="1" customFormat="1" ht="21.6" customHeight="1">
      <c r="B130" s="148"/>
      <c r="C130" s="149" t="s">
        <v>154</v>
      </c>
      <c r="D130" s="149" t="s">
        <v>136</v>
      </c>
      <c r="E130" s="150" t="s">
        <v>261</v>
      </c>
      <c r="F130" s="151" t="s">
        <v>262</v>
      </c>
      <c r="G130" s="152" t="s">
        <v>139</v>
      </c>
      <c r="H130" s="153">
        <v>8</v>
      </c>
      <c r="I130" s="154"/>
      <c r="J130" s="155">
        <f>ROUND(I130*H130,2)</f>
        <v>0</v>
      </c>
      <c r="K130" s="151" t="s">
        <v>140</v>
      </c>
      <c r="L130" s="30"/>
      <c r="M130" s="156" t="s">
        <v>1</v>
      </c>
      <c r="N130" s="157" t="s">
        <v>41</v>
      </c>
      <c r="O130" s="53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160" t="s">
        <v>141</v>
      </c>
      <c r="AT130" s="160" t="s">
        <v>136</v>
      </c>
      <c r="AU130" s="160" t="s">
        <v>142</v>
      </c>
      <c r="AY130" s="15" t="s">
        <v>131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5" t="s">
        <v>84</v>
      </c>
      <c r="BK130" s="161">
        <f>ROUND(I130*H130,2)</f>
        <v>0</v>
      </c>
      <c r="BL130" s="15" t="s">
        <v>141</v>
      </c>
      <c r="BM130" s="160" t="s">
        <v>263</v>
      </c>
    </row>
    <row r="131" spans="2:65" s="1" customFormat="1" ht="14.45" customHeight="1">
      <c r="B131" s="148"/>
      <c r="C131" s="162" t="s">
        <v>160</v>
      </c>
      <c r="D131" s="162" t="s">
        <v>165</v>
      </c>
      <c r="E131" s="163" t="s">
        <v>264</v>
      </c>
      <c r="F131" s="164" t="s">
        <v>265</v>
      </c>
      <c r="G131" s="165" t="s">
        <v>139</v>
      </c>
      <c r="H131" s="166">
        <v>8</v>
      </c>
      <c r="I131" s="167"/>
      <c r="J131" s="168">
        <f>ROUND(I131*H131,2)</f>
        <v>0</v>
      </c>
      <c r="K131" s="164" t="s">
        <v>140</v>
      </c>
      <c r="L131" s="169"/>
      <c r="M131" s="188" t="s">
        <v>1</v>
      </c>
      <c r="N131" s="189" t="s">
        <v>41</v>
      </c>
      <c r="O131" s="185"/>
      <c r="P131" s="186">
        <f>O131*H131</f>
        <v>0</v>
      </c>
      <c r="Q131" s="186">
        <v>1.2999999999999999E-3</v>
      </c>
      <c r="R131" s="186">
        <f>Q131*H131</f>
        <v>1.04E-2</v>
      </c>
      <c r="S131" s="186">
        <v>0</v>
      </c>
      <c r="T131" s="187">
        <f>S131*H131</f>
        <v>0</v>
      </c>
      <c r="AR131" s="160" t="s">
        <v>168</v>
      </c>
      <c r="AT131" s="160" t="s">
        <v>165</v>
      </c>
      <c r="AU131" s="160" t="s">
        <v>142</v>
      </c>
      <c r="AY131" s="15" t="s">
        <v>131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5" t="s">
        <v>84</v>
      </c>
      <c r="BK131" s="161">
        <f>ROUND(I131*H131,2)</f>
        <v>0</v>
      </c>
      <c r="BL131" s="15" t="s">
        <v>141</v>
      </c>
      <c r="BM131" s="160" t="s">
        <v>266</v>
      </c>
    </row>
    <row r="132" spans="2:65" s="1" customFormat="1" ht="6.95" customHeight="1">
      <c r="B132" s="42"/>
      <c r="C132" s="43"/>
      <c r="D132" s="43"/>
      <c r="E132" s="43"/>
      <c r="F132" s="43"/>
      <c r="G132" s="43"/>
      <c r="H132" s="43"/>
      <c r="I132" s="110"/>
      <c r="J132" s="43"/>
      <c r="K132" s="43"/>
      <c r="L132" s="30"/>
    </row>
  </sheetData>
  <autoFilter ref="C118:K1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topLeftCell="A110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B ve 2.NP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267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ROUND((SUM(BE123:BE140)),  2)</f>
        <v>0</v>
      </c>
      <c r="I33" s="98">
        <v>0.21</v>
      </c>
      <c r="J33" s="97">
        <f>ROUND(((SUM(BE123:BE140))*I33),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ROUND((SUM(BF123:BF140)),  2)</f>
        <v>0</v>
      </c>
      <c r="I34" s="98">
        <v>0.15</v>
      </c>
      <c r="J34" s="97">
        <f>ROUND(((SUM(BF123:BF140))*I34),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ROUND((SUM(BG123:BG140)),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ROUND((SUM(BH123:BH140)),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ROUND((SUM(BI123:BI140)),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B ve 2.NP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04 - Vytápění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J123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J124</f>
        <v>0</v>
      </c>
      <c r="L97" s="116"/>
    </row>
    <row r="98" spans="2:12" s="9" customFormat="1" ht="19.899999999999999" customHeight="1">
      <c r="B98" s="121"/>
      <c r="D98" s="122" t="s">
        <v>108</v>
      </c>
      <c r="E98" s="123"/>
      <c r="F98" s="123"/>
      <c r="G98" s="123"/>
      <c r="H98" s="123"/>
      <c r="I98" s="124"/>
      <c r="J98" s="125">
        <f>J125</f>
        <v>0</v>
      </c>
      <c r="L98" s="121"/>
    </row>
    <row r="99" spans="2:12" s="9" customFormat="1" ht="14.85" customHeight="1">
      <c r="B99" s="121"/>
      <c r="D99" s="122" t="s">
        <v>110</v>
      </c>
      <c r="E99" s="123"/>
      <c r="F99" s="123"/>
      <c r="G99" s="123"/>
      <c r="H99" s="123"/>
      <c r="I99" s="124"/>
      <c r="J99" s="125">
        <f>J126</f>
        <v>0</v>
      </c>
      <c r="L99" s="121"/>
    </row>
    <row r="100" spans="2:12" s="9" customFormat="1" ht="14.85" customHeight="1">
      <c r="B100" s="121"/>
      <c r="D100" s="122" t="s">
        <v>268</v>
      </c>
      <c r="E100" s="123"/>
      <c r="F100" s="123"/>
      <c r="G100" s="123"/>
      <c r="H100" s="123"/>
      <c r="I100" s="124"/>
      <c r="J100" s="125">
        <f>J128</f>
        <v>0</v>
      </c>
      <c r="L100" s="121"/>
    </row>
    <row r="101" spans="2:12" s="9" customFormat="1" ht="14.85" customHeight="1">
      <c r="B101" s="121"/>
      <c r="D101" s="122" t="s">
        <v>269</v>
      </c>
      <c r="E101" s="123"/>
      <c r="F101" s="123"/>
      <c r="G101" s="123"/>
      <c r="H101" s="123"/>
      <c r="I101" s="124"/>
      <c r="J101" s="125">
        <f>J131</f>
        <v>0</v>
      </c>
      <c r="L101" s="121"/>
    </row>
    <row r="102" spans="2:12" s="8" customFormat="1" ht="24.95" customHeight="1">
      <c r="B102" s="116"/>
      <c r="D102" s="117" t="s">
        <v>270</v>
      </c>
      <c r="E102" s="118"/>
      <c r="F102" s="118"/>
      <c r="G102" s="118"/>
      <c r="H102" s="118"/>
      <c r="I102" s="119"/>
      <c r="J102" s="120">
        <f>J137</f>
        <v>0</v>
      </c>
      <c r="L102" s="116"/>
    </row>
    <row r="103" spans="2:12" s="9" customFormat="1" ht="19.899999999999999" customHeight="1">
      <c r="B103" s="121"/>
      <c r="D103" s="122" t="s">
        <v>271</v>
      </c>
      <c r="E103" s="123"/>
      <c r="F103" s="123"/>
      <c r="G103" s="123"/>
      <c r="H103" s="123"/>
      <c r="I103" s="124"/>
      <c r="J103" s="125">
        <f>J138</f>
        <v>0</v>
      </c>
      <c r="L103" s="121"/>
    </row>
    <row r="104" spans="2:12" s="1" customFormat="1" ht="21.75" customHeight="1">
      <c r="B104" s="30"/>
      <c r="I104" s="89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110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111"/>
      <c r="J109" s="45"/>
      <c r="K109" s="45"/>
      <c r="L109" s="30"/>
    </row>
    <row r="110" spans="2:12" s="1" customFormat="1" ht="24.95" customHeight="1">
      <c r="B110" s="30"/>
      <c r="C110" s="19" t="s">
        <v>116</v>
      </c>
      <c r="I110" s="89"/>
      <c r="L110" s="30"/>
    </row>
    <row r="111" spans="2:12" s="1" customFormat="1" ht="6.95" customHeight="1">
      <c r="B111" s="30"/>
      <c r="I111" s="89"/>
      <c r="L111" s="30"/>
    </row>
    <row r="112" spans="2:12" s="1" customFormat="1" ht="12" customHeight="1">
      <c r="B112" s="30"/>
      <c r="C112" s="25" t="s">
        <v>16</v>
      </c>
      <c r="I112" s="89"/>
      <c r="L112" s="30"/>
    </row>
    <row r="113" spans="2:65" s="1" customFormat="1" ht="14.45" customHeight="1">
      <c r="B113" s="30"/>
      <c r="E113" s="240" t="str">
        <f>E7</f>
        <v>Oprava 6 výdejních míst ve třídách, MŠ Masarykova 891 - Typ B ve 2.NP</v>
      </c>
      <c r="F113" s="241"/>
      <c r="G113" s="241"/>
      <c r="H113" s="241"/>
      <c r="I113" s="89"/>
      <c r="L113" s="30"/>
    </row>
    <row r="114" spans="2:65" s="1" customFormat="1" ht="12" customHeight="1">
      <c r="B114" s="30"/>
      <c r="C114" s="25" t="s">
        <v>100</v>
      </c>
      <c r="I114" s="89"/>
      <c r="L114" s="30"/>
    </row>
    <row r="115" spans="2:65" s="1" customFormat="1" ht="14.45" customHeight="1">
      <c r="B115" s="30"/>
      <c r="E115" s="224" t="str">
        <f>E9</f>
        <v>04 - Vytápění</v>
      </c>
      <c r="F115" s="239"/>
      <c r="G115" s="239"/>
      <c r="H115" s="239"/>
      <c r="I115" s="89"/>
      <c r="L115" s="30"/>
    </row>
    <row r="116" spans="2:65" s="1" customFormat="1" ht="6.95" customHeight="1">
      <c r="B116" s="30"/>
      <c r="I116" s="89"/>
      <c r="L116" s="30"/>
    </row>
    <row r="117" spans="2:65" s="1" customFormat="1" ht="12" customHeight="1">
      <c r="B117" s="30"/>
      <c r="C117" s="25" t="s">
        <v>20</v>
      </c>
      <c r="F117" s="23" t="str">
        <f>F12</f>
        <v>Město Kolín</v>
      </c>
      <c r="I117" s="90" t="s">
        <v>22</v>
      </c>
      <c r="J117" s="50" t="str">
        <f>IF(J12="","",J12)</f>
        <v>21.4.2019</v>
      </c>
      <c r="L117" s="30"/>
    </row>
    <row r="118" spans="2:65" s="1" customFormat="1" ht="6.95" customHeight="1">
      <c r="B118" s="30"/>
      <c r="I118" s="89"/>
      <c r="L118" s="30"/>
    </row>
    <row r="119" spans="2:65" s="1" customFormat="1" ht="15.6" customHeight="1">
      <c r="B119" s="30"/>
      <c r="C119" s="25" t="s">
        <v>24</v>
      </c>
      <c r="F119" s="23" t="str">
        <f>E15</f>
        <v xml:space="preserve"> </v>
      </c>
      <c r="I119" s="90" t="s">
        <v>30</v>
      </c>
      <c r="J119" s="28" t="str">
        <f>E21</f>
        <v>PK Hošek</v>
      </c>
      <c r="L119" s="30"/>
    </row>
    <row r="120" spans="2:65" s="1" customFormat="1" ht="15.6" customHeight="1">
      <c r="B120" s="30"/>
      <c r="C120" s="25" t="s">
        <v>28</v>
      </c>
      <c r="F120" s="23" t="str">
        <f>IF(E18="","",E18)</f>
        <v>Vyplň údaj</v>
      </c>
      <c r="I120" s="90" t="s">
        <v>33</v>
      </c>
      <c r="J120" s="28" t="str">
        <f>E24</f>
        <v>Petr Macek</v>
      </c>
      <c r="L120" s="30"/>
    </row>
    <row r="121" spans="2:65" s="1" customFormat="1" ht="10.35" customHeight="1">
      <c r="B121" s="30"/>
      <c r="I121" s="89"/>
      <c r="L121" s="30"/>
    </row>
    <row r="122" spans="2:65" s="10" customFormat="1" ht="29.25" customHeight="1">
      <c r="B122" s="126"/>
      <c r="C122" s="127" t="s">
        <v>117</v>
      </c>
      <c r="D122" s="128" t="s">
        <v>61</v>
      </c>
      <c r="E122" s="128" t="s">
        <v>57</v>
      </c>
      <c r="F122" s="128" t="s">
        <v>58</v>
      </c>
      <c r="G122" s="128" t="s">
        <v>118</v>
      </c>
      <c r="H122" s="128" t="s">
        <v>119</v>
      </c>
      <c r="I122" s="129" t="s">
        <v>120</v>
      </c>
      <c r="J122" s="128" t="s">
        <v>104</v>
      </c>
      <c r="K122" s="130" t="s">
        <v>121</v>
      </c>
      <c r="L122" s="126"/>
      <c r="M122" s="57" t="s">
        <v>1</v>
      </c>
      <c r="N122" s="58" t="s">
        <v>40</v>
      </c>
      <c r="O122" s="58" t="s">
        <v>122</v>
      </c>
      <c r="P122" s="58" t="s">
        <v>123</v>
      </c>
      <c r="Q122" s="58" t="s">
        <v>124</v>
      </c>
      <c r="R122" s="58" t="s">
        <v>125</v>
      </c>
      <c r="S122" s="58" t="s">
        <v>126</v>
      </c>
      <c r="T122" s="59" t="s">
        <v>127</v>
      </c>
    </row>
    <row r="123" spans="2:65" s="1" customFormat="1" ht="22.9" customHeight="1">
      <c r="B123" s="30"/>
      <c r="C123" s="62" t="s">
        <v>128</v>
      </c>
      <c r="I123" s="89"/>
      <c r="J123" s="131">
        <f>BK123</f>
        <v>0</v>
      </c>
      <c r="L123" s="30"/>
      <c r="M123" s="60"/>
      <c r="N123" s="51"/>
      <c r="O123" s="51"/>
      <c r="P123" s="132">
        <f>P124+P137</f>
        <v>0</v>
      </c>
      <c r="Q123" s="51"/>
      <c r="R123" s="132">
        <f>R124+R137</f>
        <v>5.7009999999999998E-2</v>
      </c>
      <c r="S123" s="51"/>
      <c r="T123" s="133">
        <f>T124+T137</f>
        <v>0</v>
      </c>
      <c r="AT123" s="15" t="s">
        <v>75</v>
      </c>
      <c r="AU123" s="15" t="s">
        <v>106</v>
      </c>
      <c r="BK123" s="134">
        <f>BK124+BK137</f>
        <v>0</v>
      </c>
    </row>
    <row r="124" spans="2:65" s="11" customFormat="1" ht="25.9" customHeight="1">
      <c r="B124" s="135"/>
      <c r="D124" s="136" t="s">
        <v>75</v>
      </c>
      <c r="E124" s="137" t="s">
        <v>129</v>
      </c>
      <c r="F124" s="137" t="s">
        <v>130</v>
      </c>
      <c r="I124" s="138"/>
      <c r="J124" s="139">
        <f>BK124</f>
        <v>0</v>
      </c>
      <c r="L124" s="135"/>
      <c r="M124" s="140"/>
      <c r="N124" s="141"/>
      <c r="O124" s="141"/>
      <c r="P124" s="142">
        <f>P125</f>
        <v>0</v>
      </c>
      <c r="Q124" s="141"/>
      <c r="R124" s="142">
        <f>R125</f>
        <v>5.7009999999999998E-2</v>
      </c>
      <c r="S124" s="141"/>
      <c r="T124" s="143">
        <f>T125</f>
        <v>0</v>
      </c>
      <c r="AR124" s="136" t="s">
        <v>84</v>
      </c>
      <c r="AT124" s="144" t="s">
        <v>75</v>
      </c>
      <c r="AU124" s="144" t="s">
        <v>76</v>
      </c>
      <c r="AY124" s="136" t="s">
        <v>131</v>
      </c>
      <c r="BK124" s="145">
        <f>BK125</f>
        <v>0</v>
      </c>
    </row>
    <row r="125" spans="2:65" s="11" customFormat="1" ht="22.9" customHeight="1">
      <c r="B125" s="135"/>
      <c r="D125" s="136" t="s">
        <v>75</v>
      </c>
      <c r="E125" s="146" t="s">
        <v>132</v>
      </c>
      <c r="F125" s="146" t="s">
        <v>133</v>
      </c>
      <c r="I125" s="138"/>
      <c r="J125" s="147">
        <f>BK125</f>
        <v>0</v>
      </c>
      <c r="L125" s="135"/>
      <c r="M125" s="140"/>
      <c r="N125" s="141"/>
      <c r="O125" s="141"/>
      <c r="P125" s="142">
        <f>P126+P128+P131</f>
        <v>0</v>
      </c>
      <c r="Q125" s="141"/>
      <c r="R125" s="142">
        <f>R126+R128+R131</f>
        <v>5.7009999999999998E-2</v>
      </c>
      <c r="S125" s="141"/>
      <c r="T125" s="143">
        <f>T126+T128+T131</f>
        <v>0</v>
      </c>
      <c r="AR125" s="136" t="s">
        <v>84</v>
      </c>
      <c r="AT125" s="144" t="s">
        <v>75</v>
      </c>
      <c r="AU125" s="144" t="s">
        <v>84</v>
      </c>
      <c r="AY125" s="136" t="s">
        <v>131</v>
      </c>
      <c r="BK125" s="145">
        <f>BK126+BK128+BK131</f>
        <v>0</v>
      </c>
    </row>
    <row r="126" spans="2:65" s="11" customFormat="1" ht="20.85" customHeight="1">
      <c r="B126" s="135"/>
      <c r="D126" s="136" t="s">
        <v>75</v>
      </c>
      <c r="E126" s="146" t="s">
        <v>158</v>
      </c>
      <c r="F126" s="146" t="s">
        <v>159</v>
      </c>
      <c r="I126" s="138"/>
      <c r="J126" s="147">
        <f>BK126</f>
        <v>0</v>
      </c>
      <c r="L126" s="135"/>
      <c r="M126" s="140"/>
      <c r="N126" s="141"/>
      <c r="O126" s="141"/>
      <c r="P126" s="142">
        <f>P127</f>
        <v>0</v>
      </c>
      <c r="Q126" s="141"/>
      <c r="R126" s="142">
        <f>R127</f>
        <v>0</v>
      </c>
      <c r="S126" s="141"/>
      <c r="T126" s="143">
        <f>T127</f>
        <v>0</v>
      </c>
      <c r="AR126" s="136" t="s">
        <v>84</v>
      </c>
      <c r="AT126" s="144" t="s">
        <v>75</v>
      </c>
      <c r="AU126" s="144" t="s">
        <v>86</v>
      </c>
      <c r="AY126" s="136" t="s">
        <v>131</v>
      </c>
      <c r="BK126" s="145">
        <f>BK127</f>
        <v>0</v>
      </c>
    </row>
    <row r="127" spans="2:65" s="1" customFormat="1" ht="21.6" customHeight="1">
      <c r="B127" s="148"/>
      <c r="C127" s="149" t="s">
        <v>84</v>
      </c>
      <c r="D127" s="149" t="s">
        <v>136</v>
      </c>
      <c r="E127" s="150" t="s">
        <v>272</v>
      </c>
      <c r="F127" s="151" t="s">
        <v>273</v>
      </c>
      <c r="G127" s="152" t="s">
        <v>152</v>
      </c>
      <c r="H127" s="153">
        <v>2</v>
      </c>
      <c r="I127" s="154"/>
      <c r="J127" s="155">
        <f>ROUND(I127*H127,2)</f>
        <v>0</v>
      </c>
      <c r="K127" s="151" t="s">
        <v>140</v>
      </c>
      <c r="L127" s="30"/>
      <c r="M127" s="156" t="s">
        <v>1</v>
      </c>
      <c r="N127" s="157" t="s">
        <v>41</v>
      </c>
      <c r="O127" s="53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AR127" s="160" t="s">
        <v>141</v>
      </c>
      <c r="AT127" s="160" t="s">
        <v>136</v>
      </c>
      <c r="AU127" s="160" t="s">
        <v>142</v>
      </c>
      <c r="AY127" s="15" t="s">
        <v>131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5" t="s">
        <v>84</v>
      </c>
      <c r="BK127" s="161">
        <f>ROUND(I127*H127,2)</f>
        <v>0</v>
      </c>
      <c r="BL127" s="15" t="s">
        <v>141</v>
      </c>
      <c r="BM127" s="160" t="s">
        <v>274</v>
      </c>
    </row>
    <row r="128" spans="2:65" s="11" customFormat="1" ht="20.85" customHeight="1">
      <c r="B128" s="135"/>
      <c r="D128" s="136" t="s">
        <v>75</v>
      </c>
      <c r="E128" s="146" t="s">
        <v>275</v>
      </c>
      <c r="F128" s="146" t="s">
        <v>276</v>
      </c>
      <c r="I128" s="138"/>
      <c r="J128" s="147">
        <f>BK128</f>
        <v>0</v>
      </c>
      <c r="L128" s="135"/>
      <c r="M128" s="140"/>
      <c r="N128" s="141"/>
      <c r="O128" s="141"/>
      <c r="P128" s="142">
        <f>SUM(P129:P130)</f>
        <v>0</v>
      </c>
      <c r="Q128" s="141"/>
      <c r="R128" s="142">
        <f>SUM(R129:R130)</f>
        <v>2.7599999999999999E-3</v>
      </c>
      <c r="S128" s="141"/>
      <c r="T128" s="143">
        <f>SUM(T129:T130)</f>
        <v>0</v>
      </c>
      <c r="AR128" s="136" t="s">
        <v>84</v>
      </c>
      <c r="AT128" s="144" t="s">
        <v>75</v>
      </c>
      <c r="AU128" s="144" t="s">
        <v>86</v>
      </c>
      <c r="AY128" s="136" t="s">
        <v>131</v>
      </c>
      <c r="BK128" s="145">
        <f>SUM(BK129:BK130)</f>
        <v>0</v>
      </c>
    </row>
    <row r="129" spans="2:65" s="1" customFormat="1" ht="14.45" customHeight="1">
      <c r="B129" s="148"/>
      <c r="C129" s="149" t="s">
        <v>86</v>
      </c>
      <c r="D129" s="149" t="s">
        <v>136</v>
      </c>
      <c r="E129" s="150" t="s">
        <v>277</v>
      </c>
      <c r="F129" s="151" t="s">
        <v>278</v>
      </c>
      <c r="G129" s="152" t="s">
        <v>139</v>
      </c>
      <c r="H129" s="153">
        <v>4</v>
      </c>
      <c r="I129" s="154"/>
      <c r="J129" s="155">
        <f>ROUND(I129*H129,2)</f>
        <v>0</v>
      </c>
      <c r="K129" s="151" t="s">
        <v>140</v>
      </c>
      <c r="L129" s="30"/>
      <c r="M129" s="156" t="s">
        <v>1</v>
      </c>
      <c r="N129" s="157" t="s">
        <v>41</v>
      </c>
      <c r="O129" s="53"/>
      <c r="P129" s="158">
        <f>O129*H129</f>
        <v>0</v>
      </c>
      <c r="Q129" s="158">
        <v>6.8999999999999997E-4</v>
      </c>
      <c r="R129" s="158">
        <f>Q129*H129</f>
        <v>2.7599999999999999E-3</v>
      </c>
      <c r="S129" s="158">
        <v>0</v>
      </c>
      <c r="T129" s="159">
        <f>S129*H129</f>
        <v>0</v>
      </c>
      <c r="AR129" s="160" t="s">
        <v>141</v>
      </c>
      <c r="AT129" s="160" t="s">
        <v>136</v>
      </c>
      <c r="AU129" s="160" t="s">
        <v>142</v>
      </c>
      <c r="AY129" s="15" t="s">
        <v>131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5" t="s">
        <v>84</v>
      </c>
      <c r="BK129" s="161">
        <f>ROUND(I129*H129,2)</f>
        <v>0</v>
      </c>
      <c r="BL129" s="15" t="s">
        <v>141</v>
      </c>
      <c r="BM129" s="160" t="s">
        <v>279</v>
      </c>
    </row>
    <row r="130" spans="2:65" s="1" customFormat="1" ht="14.45" customHeight="1">
      <c r="B130" s="148"/>
      <c r="C130" s="149" t="s">
        <v>142</v>
      </c>
      <c r="D130" s="149" t="s">
        <v>136</v>
      </c>
      <c r="E130" s="150" t="s">
        <v>280</v>
      </c>
      <c r="F130" s="151" t="s">
        <v>281</v>
      </c>
      <c r="G130" s="152" t="s">
        <v>139</v>
      </c>
      <c r="H130" s="153">
        <v>4</v>
      </c>
      <c r="I130" s="154"/>
      <c r="J130" s="155">
        <f>ROUND(I130*H130,2)</f>
        <v>0</v>
      </c>
      <c r="K130" s="151" t="s">
        <v>140</v>
      </c>
      <c r="L130" s="30"/>
      <c r="M130" s="156" t="s">
        <v>1</v>
      </c>
      <c r="N130" s="157" t="s">
        <v>41</v>
      </c>
      <c r="O130" s="53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160" t="s">
        <v>141</v>
      </c>
      <c r="AT130" s="160" t="s">
        <v>136</v>
      </c>
      <c r="AU130" s="160" t="s">
        <v>142</v>
      </c>
      <c r="AY130" s="15" t="s">
        <v>131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5" t="s">
        <v>84</v>
      </c>
      <c r="BK130" s="161">
        <f>ROUND(I130*H130,2)</f>
        <v>0</v>
      </c>
      <c r="BL130" s="15" t="s">
        <v>141</v>
      </c>
      <c r="BM130" s="160" t="s">
        <v>282</v>
      </c>
    </row>
    <row r="131" spans="2:65" s="11" customFormat="1" ht="20.85" customHeight="1">
      <c r="B131" s="135"/>
      <c r="D131" s="136" t="s">
        <v>75</v>
      </c>
      <c r="E131" s="146" t="s">
        <v>283</v>
      </c>
      <c r="F131" s="146" t="s">
        <v>284</v>
      </c>
      <c r="I131" s="138"/>
      <c r="J131" s="147">
        <f>BK131</f>
        <v>0</v>
      </c>
      <c r="L131" s="135"/>
      <c r="M131" s="140"/>
      <c r="N131" s="141"/>
      <c r="O131" s="141"/>
      <c r="P131" s="142">
        <f>SUM(P132:P136)</f>
        <v>0</v>
      </c>
      <c r="Q131" s="141"/>
      <c r="R131" s="142">
        <f>SUM(R132:R136)</f>
        <v>5.425E-2</v>
      </c>
      <c r="S131" s="141"/>
      <c r="T131" s="143">
        <f>SUM(T132:T136)</f>
        <v>0</v>
      </c>
      <c r="AR131" s="136" t="s">
        <v>84</v>
      </c>
      <c r="AT131" s="144" t="s">
        <v>75</v>
      </c>
      <c r="AU131" s="144" t="s">
        <v>86</v>
      </c>
      <c r="AY131" s="136" t="s">
        <v>131</v>
      </c>
      <c r="BK131" s="145">
        <f>SUM(BK132:BK136)</f>
        <v>0</v>
      </c>
    </row>
    <row r="132" spans="2:65" s="1" customFormat="1" ht="21.6" customHeight="1">
      <c r="B132" s="148"/>
      <c r="C132" s="149" t="s">
        <v>141</v>
      </c>
      <c r="D132" s="149" t="s">
        <v>136</v>
      </c>
      <c r="E132" s="150" t="s">
        <v>285</v>
      </c>
      <c r="F132" s="151" t="s">
        <v>286</v>
      </c>
      <c r="G132" s="152" t="s">
        <v>152</v>
      </c>
      <c r="H132" s="153">
        <v>1</v>
      </c>
      <c r="I132" s="154"/>
      <c r="J132" s="155">
        <f>ROUND(I132*H132,2)</f>
        <v>0</v>
      </c>
      <c r="K132" s="151" t="s">
        <v>140</v>
      </c>
      <c r="L132" s="30"/>
      <c r="M132" s="156" t="s">
        <v>1</v>
      </c>
      <c r="N132" s="157" t="s">
        <v>41</v>
      </c>
      <c r="O132" s="53"/>
      <c r="P132" s="158">
        <f>O132*H132</f>
        <v>0</v>
      </c>
      <c r="Q132" s="158">
        <v>2.155E-2</v>
      </c>
      <c r="R132" s="158">
        <f>Q132*H132</f>
        <v>2.155E-2</v>
      </c>
      <c r="S132" s="158">
        <v>0</v>
      </c>
      <c r="T132" s="159">
        <f>S132*H132</f>
        <v>0</v>
      </c>
      <c r="AR132" s="160" t="s">
        <v>141</v>
      </c>
      <c r="AT132" s="160" t="s">
        <v>136</v>
      </c>
      <c r="AU132" s="160" t="s">
        <v>142</v>
      </c>
      <c r="AY132" s="15" t="s">
        <v>131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5" t="s">
        <v>84</v>
      </c>
      <c r="BK132" s="161">
        <f>ROUND(I132*H132,2)</f>
        <v>0</v>
      </c>
      <c r="BL132" s="15" t="s">
        <v>141</v>
      </c>
      <c r="BM132" s="160" t="s">
        <v>287</v>
      </c>
    </row>
    <row r="133" spans="2:65" s="1" customFormat="1" ht="19.5">
      <c r="B133" s="30"/>
      <c r="D133" s="172" t="s">
        <v>194</v>
      </c>
      <c r="F133" s="173" t="s">
        <v>288</v>
      </c>
      <c r="I133" s="89"/>
      <c r="L133" s="30"/>
      <c r="M133" s="174"/>
      <c r="N133" s="53"/>
      <c r="O133" s="53"/>
      <c r="P133" s="53"/>
      <c r="Q133" s="53"/>
      <c r="R133" s="53"/>
      <c r="S133" s="53"/>
      <c r="T133" s="54"/>
      <c r="AT133" s="15" t="s">
        <v>194</v>
      </c>
      <c r="AU133" s="15" t="s">
        <v>142</v>
      </c>
    </row>
    <row r="134" spans="2:65" s="1" customFormat="1" ht="14.45" customHeight="1">
      <c r="B134" s="148"/>
      <c r="C134" s="149" t="s">
        <v>154</v>
      </c>
      <c r="D134" s="149" t="s">
        <v>136</v>
      </c>
      <c r="E134" s="150" t="s">
        <v>289</v>
      </c>
      <c r="F134" s="151" t="s">
        <v>290</v>
      </c>
      <c r="G134" s="152" t="s">
        <v>152</v>
      </c>
      <c r="H134" s="153">
        <v>1</v>
      </c>
      <c r="I134" s="154"/>
      <c r="J134" s="155">
        <f>ROUND(I134*H134,2)</f>
        <v>0</v>
      </c>
      <c r="K134" s="151" t="s">
        <v>140</v>
      </c>
      <c r="L134" s="30"/>
      <c r="M134" s="156" t="s">
        <v>1</v>
      </c>
      <c r="N134" s="157" t="s">
        <v>41</v>
      </c>
      <c r="O134" s="53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160" t="s">
        <v>141</v>
      </c>
      <c r="AT134" s="160" t="s">
        <v>136</v>
      </c>
      <c r="AU134" s="160" t="s">
        <v>142</v>
      </c>
      <c r="AY134" s="15" t="s">
        <v>131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5" t="s">
        <v>84</v>
      </c>
      <c r="BK134" s="161">
        <f>ROUND(I134*H134,2)</f>
        <v>0</v>
      </c>
      <c r="BL134" s="15" t="s">
        <v>141</v>
      </c>
      <c r="BM134" s="160" t="s">
        <v>291</v>
      </c>
    </row>
    <row r="135" spans="2:65" s="1" customFormat="1" ht="14.45" customHeight="1">
      <c r="B135" s="148"/>
      <c r="C135" s="162" t="s">
        <v>160</v>
      </c>
      <c r="D135" s="162" t="s">
        <v>165</v>
      </c>
      <c r="E135" s="163" t="s">
        <v>292</v>
      </c>
      <c r="F135" s="164" t="s">
        <v>293</v>
      </c>
      <c r="G135" s="165" t="s">
        <v>152</v>
      </c>
      <c r="H135" s="166">
        <v>1</v>
      </c>
      <c r="I135" s="167"/>
      <c r="J135" s="168">
        <f>ROUND(I135*H135,2)</f>
        <v>0</v>
      </c>
      <c r="K135" s="164" t="s">
        <v>140</v>
      </c>
      <c r="L135" s="169"/>
      <c r="M135" s="170" t="s">
        <v>1</v>
      </c>
      <c r="N135" s="171" t="s">
        <v>41</v>
      </c>
      <c r="O135" s="53"/>
      <c r="P135" s="158">
        <f>O135*H135</f>
        <v>0</v>
      </c>
      <c r="Q135" s="158">
        <v>3.27E-2</v>
      </c>
      <c r="R135" s="158">
        <f>Q135*H135</f>
        <v>3.27E-2</v>
      </c>
      <c r="S135" s="158">
        <v>0</v>
      </c>
      <c r="T135" s="159">
        <f>S135*H135</f>
        <v>0</v>
      </c>
      <c r="AR135" s="160" t="s">
        <v>168</v>
      </c>
      <c r="AT135" s="160" t="s">
        <v>165</v>
      </c>
      <c r="AU135" s="160" t="s">
        <v>142</v>
      </c>
      <c r="AY135" s="15" t="s">
        <v>131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5" t="s">
        <v>84</v>
      </c>
      <c r="BK135" s="161">
        <f>ROUND(I135*H135,2)</f>
        <v>0</v>
      </c>
      <c r="BL135" s="15" t="s">
        <v>141</v>
      </c>
      <c r="BM135" s="160" t="s">
        <v>294</v>
      </c>
    </row>
    <row r="136" spans="2:65" s="1" customFormat="1" ht="19.5">
      <c r="B136" s="30"/>
      <c r="D136" s="172" t="s">
        <v>194</v>
      </c>
      <c r="F136" s="173" t="s">
        <v>295</v>
      </c>
      <c r="I136" s="89"/>
      <c r="L136" s="30"/>
      <c r="M136" s="174"/>
      <c r="N136" s="53"/>
      <c r="O136" s="53"/>
      <c r="P136" s="53"/>
      <c r="Q136" s="53"/>
      <c r="R136" s="53"/>
      <c r="S136" s="53"/>
      <c r="T136" s="54"/>
      <c r="AT136" s="15" t="s">
        <v>194</v>
      </c>
      <c r="AU136" s="15" t="s">
        <v>142</v>
      </c>
    </row>
    <row r="137" spans="2:65" s="11" customFormat="1" ht="25.9" customHeight="1">
      <c r="B137" s="135"/>
      <c r="D137" s="136" t="s">
        <v>75</v>
      </c>
      <c r="E137" s="137" t="s">
        <v>165</v>
      </c>
      <c r="F137" s="137" t="s">
        <v>296</v>
      </c>
      <c r="I137" s="138"/>
      <c r="J137" s="139">
        <f>BK137</f>
        <v>0</v>
      </c>
      <c r="L137" s="135"/>
      <c r="M137" s="140"/>
      <c r="N137" s="141"/>
      <c r="O137" s="141"/>
      <c r="P137" s="142">
        <f>P138</f>
        <v>0</v>
      </c>
      <c r="Q137" s="141"/>
      <c r="R137" s="142">
        <f>R138</f>
        <v>0</v>
      </c>
      <c r="S137" s="141"/>
      <c r="T137" s="143">
        <f>T138</f>
        <v>0</v>
      </c>
      <c r="AR137" s="136" t="s">
        <v>142</v>
      </c>
      <c r="AT137" s="144" t="s">
        <v>75</v>
      </c>
      <c r="AU137" s="144" t="s">
        <v>76</v>
      </c>
      <c r="AY137" s="136" t="s">
        <v>131</v>
      </c>
      <c r="BK137" s="145">
        <f>BK138</f>
        <v>0</v>
      </c>
    </row>
    <row r="138" spans="2:65" s="11" customFormat="1" ht="22.9" customHeight="1">
      <c r="B138" s="135"/>
      <c r="D138" s="136" t="s">
        <v>75</v>
      </c>
      <c r="E138" s="146" t="s">
        <v>297</v>
      </c>
      <c r="F138" s="146" t="s">
        <v>298</v>
      </c>
      <c r="I138" s="138"/>
      <c r="J138" s="147">
        <f>BK138</f>
        <v>0</v>
      </c>
      <c r="L138" s="135"/>
      <c r="M138" s="140"/>
      <c r="N138" s="141"/>
      <c r="O138" s="141"/>
      <c r="P138" s="142">
        <f>SUM(P139:P140)</f>
        <v>0</v>
      </c>
      <c r="Q138" s="141"/>
      <c r="R138" s="142">
        <f>SUM(R139:R140)</f>
        <v>0</v>
      </c>
      <c r="S138" s="141"/>
      <c r="T138" s="143">
        <f>SUM(T139:T140)</f>
        <v>0</v>
      </c>
      <c r="AR138" s="136" t="s">
        <v>142</v>
      </c>
      <c r="AT138" s="144" t="s">
        <v>75</v>
      </c>
      <c r="AU138" s="144" t="s">
        <v>84</v>
      </c>
      <c r="AY138" s="136" t="s">
        <v>131</v>
      </c>
      <c r="BK138" s="145">
        <f>SUM(BK139:BK140)</f>
        <v>0</v>
      </c>
    </row>
    <row r="139" spans="2:65" s="1" customFormat="1" ht="14.45" customHeight="1">
      <c r="B139" s="148"/>
      <c r="C139" s="149" t="s">
        <v>164</v>
      </c>
      <c r="D139" s="149" t="s">
        <v>136</v>
      </c>
      <c r="E139" s="150" t="s">
        <v>299</v>
      </c>
      <c r="F139" s="151" t="s">
        <v>300</v>
      </c>
      <c r="G139" s="152" t="s">
        <v>301</v>
      </c>
      <c r="H139" s="153">
        <v>1</v>
      </c>
      <c r="I139" s="154"/>
      <c r="J139" s="155">
        <f>ROUND(I139*H139,2)</f>
        <v>0</v>
      </c>
      <c r="K139" s="151" t="s">
        <v>140</v>
      </c>
      <c r="L139" s="30"/>
      <c r="M139" s="156" t="s">
        <v>1</v>
      </c>
      <c r="N139" s="157" t="s">
        <v>41</v>
      </c>
      <c r="O139" s="53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AR139" s="160" t="s">
        <v>302</v>
      </c>
      <c r="AT139" s="160" t="s">
        <v>136</v>
      </c>
      <c r="AU139" s="160" t="s">
        <v>86</v>
      </c>
      <c r="AY139" s="15" t="s">
        <v>131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5" t="s">
        <v>84</v>
      </c>
      <c r="BK139" s="161">
        <f>ROUND(I139*H139,2)</f>
        <v>0</v>
      </c>
      <c r="BL139" s="15" t="s">
        <v>302</v>
      </c>
      <c r="BM139" s="160" t="s">
        <v>303</v>
      </c>
    </row>
    <row r="140" spans="2:65" s="1" customFormat="1" ht="14.45" customHeight="1">
      <c r="B140" s="148"/>
      <c r="C140" s="149" t="s">
        <v>168</v>
      </c>
      <c r="D140" s="149" t="s">
        <v>136</v>
      </c>
      <c r="E140" s="150" t="s">
        <v>304</v>
      </c>
      <c r="F140" s="151" t="s">
        <v>305</v>
      </c>
      <c r="G140" s="152" t="s">
        <v>139</v>
      </c>
      <c r="H140" s="153">
        <v>4</v>
      </c>
      <c r="I140" s="154"/>
      <c r="J140" s="155">
        <f>ROUND(I140*H140,2)</f>
        <v>0</v>
      </c>
      <c r="K140" s="151" t="s">
        <v>140</v>
      </c>
      <c r="L140" s="30"/>
      <c r="M140" s="183" t="s">
        <v>1</v>
      </c>
      <c r="N140" s="184" t="s">
        <v>41</v>
      </c>
      <c r="O140" s="185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AR140" s="160" t="s">
        <v>302</v>
      </c>
      <c r="AT140" s="160" t="s">
        <v>136</v>
      </c>
      <c r="AU140" s="160" t="s">
        <v>86</v>
      </c>
      <c r="AY140" s="15" t="s">
        <v>131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5" t="s">
        <v>84</v>
      </c>
      <c r="BK140" s="161">
        <f>ROUND(I140*H140,2)</f>
        <v>0</v>
      </c>
      <c r="BL140" s="15" t="s">
        <v>302</v>
      </c>
      <c r="BM140" s="160" t="s">
        <v>306</v>
      </c>
    </row>
    <row r="141" spans="2:65" s="1" customFormat="1" ht="6.95" customHeight="1">
      <c r="B141" s="42"/>
      <c r="C141" s="43"/>
      <c r="D141" s="43"/>
      <c r="E141" s="43"/>
      <c r="F141" s="43"/>
      <c r="G141" s="43"/>
      <c r="H141" s="43"/>
      <c r="I141" s="110"/>
      <c r="J141" s="43"/>
      <c r="K141" s="43"/>
      <c r="L141" s="30"/>
    </row>
  </sheetData>
  <autoFilter ref="C122:K14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3"/>
  <sheetViews>
    <sheetView showGridLines="0" topLeftCell="A110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95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B ve 2.NP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307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ROUND((SUM(BE123:BE172)),  2)</f>
        <v>0</v>
      </c>
      <c r="I33" s="98">
        <v>0.21</v>
      </c>
      <c r="J33" s="97">
        <f>ROUND(((SUM(BE123:BE172))*I33),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ROUND((SUM(BF123:BF172)),  2)</f>
        <v>0</v>
      </c>
      <c r="I34" s="98">
        <v>0.15</v>
      </c>
      <c r="J34" s="97">
        <f>ROUND(((SUM(BF123:BF172))*I34),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ROUND((SUM(BG123:BG172)),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ROUND((SUM(BH123:BH172)),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ROUND((SUM(BI123:BI172)),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B ve 2.NP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05 - Elektro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J123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J124</f>
        <v>0</v>
      </c>
      <c r="L97" s="116"/>
    </row>
    <row r="98" spans="2:12" s="9" customFormat="1" ht="19.899999999999999" customHeight="1">
      <c r="B98" s="121"/>
      <c r="D98" s="122" t="s">
        <v>108</v>
      </c>
      <c r="E98" s="123"/>
      <c r="F98" s="123"/>
      <c r="G98" s="123"/>
      <c r="H98" s="123"/>
      <c r="I98" s="124"/>
      <c r="J98" s="125">
        <f>J125</f>
        <v>0</v>
      </c>
      <c r="L98" s="121"/>
    </row>
    <row r="99" spans="2:12" s="9" customFormat="1" ht="14.85" customHeight="1">
      <c r="B99" s="121"/>
      <c r="D99" s="122" t="s">
        <v>308</v>
      </c>
      <c r="E99" s="123"/>
      <c r="F99" s="123"/>
      <c r="G99" s="123"/>
      <c r="H99" s="123"/>
      <c r="I99" s="124"/>
      <c r="J99" s="125">
        <f>J126</f>
        <v>0</v>
      </c>
      <c r="L99" s="121"/>
    </row>
    <row r="100" spans="2:12" s="8" customFormat="1" ht="24.95" customHeight="1">
      <c r="B100" s="116"/>
      <c r="D100" s="117" t="s">
        <v>270</v>
      </c>
      <c r="E100" s="118"/>
      <c r="F100" s="118"/>
      <c r="G100" s="118"/>
      <c r="H100" s="118"/>
      <c r="I100" s="119"/>
      <c r="J100" s="120">
        <f>J163</f>
        <v>0</v>
      </c>
      <c r="L100" s="116"/>
    </row>
    <row r="101" spans="2:12" s="9" customFormat="1" ht="19.899999999999999" customHeight="1">
      <c r="B101" s="121"/>
      <c r="D101" s="122" t="s">
        <v>309</v>
      </c>
      <c r="E101" s="123"/>
      <c r="F101" s="123"/>
      <c r="G101" s="123"/>
      <c r="H101" s="123"/>
      <c r="I101" s="124"/>
      <c r="J101" s="125">
        <f>J164</f>
        <v>0</v>
      </c>
      <c r="L101" s="121"/>
    </row>
    <row r="102" spans="2:12" s="8" customFormat="1" ht="24.95" customHeight="1">
      <c r="B102" s="116"/>
      <c r="D102" s="117" t="s">
        <v>114</v>
      </c>
      <c r="E102" s="118"/>
      <c r="F102" s="118"/>
      <c r="G102" s="118"/>
      <c r="H102" s="118"/>
      <c r="I102" s="119"/>
      <c r="J102" s="120">
        <f>J169</f>
        <v>0</v>
      </c>
      <c r="L102" s="116"/>
    </row>
    <row r="103" spans="2:12" s="9" customFormat="1" ht="19.899999999999999" customHeight="1">
      <c r="B103" s="121"/>
      <c r="D103" s="122" t="s">
        <v>310</v>
      </c>
      <c r="E103" s="123"/>
      <c r="F103" s="123"/>
      <c r="G103" s="123"/>
      <c r="H103" s="123"/>
      <c r="I103" s="124"/>
      <c r="J103" s="125">
        <f>J170</f>
        <v>0</v>
      </c>
      <c r="L103" s="121"/>
    </row>
    <row r="104" spans="2:12" s="1" customFormat="1" ht="21.75" customHeight="1">
      <c r="B104" s="30"/>
      <c r="I104" s="89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110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111"/>
      <c r="J109" s="45"/>
      <c r="K109" s="45"/>
      <c r="L109" s="30"/>
    </row>
    <row r="110" spans="2:12" s="1" customFormat="1" ht="24.95" customHeight="1">
      <c r="B110" s="30"/>
      <c r="C110" s="19" t="s">
        <v>116</v>
      </c>
      <c r="I110" s="89"/>
      <c r="L110" s="30"/>
    </row>
    <row r="111" spans="2:12" s="1" customFormat="1" ht="6.95" customHeight="1">
      <c r="B111" s="30"/>
      <c r="I111" s="89"/>
      <c r="L111" s="30"/>
    </row>
    <row r="112" spans="2:12" s="1" customFormat="1" ht="12" customHeight="1">
      <c r="B112" s="30"/>
      <c r="C112" s="25" t="s">
        <v>16</v>
      </c>
      <c r="I112" s="89"/>
      <c r="L112" s="30"/>
    </row>
    <row r="113" spans="2:65" s="1" customFormat="1" ht="14.45" customHeight="1">
      <c r="B113" s="30"/>
      <c r="E113" s="240" t="str">
        <f>E7</f>
        <v>Oprava 6 výdejních míst ve třídách, MŠ Masarykova 891 - Typ B ve 2.NP</v>
      </c>
      <c r="F113" s="241"/>
      <c r="G113" s="241"/>
      <c r="H113" s="241"/>
      <c r="I113" s="89"/>
      <c r="L113" s="30"/>
    </row>
    <row r="114" spans="2:65" s="1" customFormat="1" ht="12" customHeight="1">
      <c r="B114" s="30"/>
      <c r="C114" s="25" t="s">
        <v>100</v>
      </c>
      <c r="I114" s="89"/>
      <c r="L114" s="30"/>
    </row>
    <row r="115" spans="2:65" s="1" customFormat="1" ht="14.45" customHeight="1">
      <c r="B115" s="30"/>
      <c r="E115" s="224" t="str">
        <f>E9</f>
        <v>05 - Elektro</v>
      </c>
      <c r="F115" s="239"/>
      <c r="G115" s="239"/>
      <c r="H115" s="239"/>
      <c r="I115" s="89"/>
      <c r="L115" s="30"/>
    </row>
    <row r="116" spans="2:65" s="1" customFormat="1" ht="6.95" customHeight="1">
      <c r="B116" s="30"/>
      <c r="I116" s="89"/>
      <c r="L116" s="30"/>
    </row>
    <row r="117" spans="2:65" s="1" customFormat="1" ht="12" customHeight="1">
      <c r="B117" s="30"/>
      <c r="C117" s="25" t="s">
        <v>20</v>
      </c>
      <c r="F117" s="23" t="str">
        <f>F12</f>
        <v>Město Kolín</v>
      </c>
      <c r="I117" s="90" t="s">
        <v>22</v>
      </c>
      <c r="J117" s="50" t="str">
        <f>IF(J12="","",J12)</f>
        <v>21.4.2019</v>
      </c>
      <c r="L117" s="30"/>
    </row>
    <row r="118" spans="2:65" s="1" customFormat="1" ht="6.95" customHeight="1">
      <c r="B118" s="30"/>
      <c r="I118" s="89"/>
      <c r="L118" s="30"/>
    </row>
    <row r="119" spans="2:65" s="1" customFormat="1" ht="15.6" customHeight="1">
      <c r="B119" s="30"/>
      <c r="C119" s="25" t="s">
        <v>24</v>
      </c>
      <c r="F119" s="23" t="str">
        <f>E15</f>
        <v xml:space="preserve"> </v>
      </c>
      <c r="I119" s="90" t="s">
        <v>30</v>
      </c>
      <c r="J119" s="28" t="str">
        <f>E21</f>
        <v>PK Hošek</v>
      </c>
      <c r="L119" s="30"/>
    </row>
    <row r="120" spans="2:65" s="1" customFormat="1" ht="15.6" customHeight="1">
      <c r="B120" s="30"/>
      <c r="C120" s="25" t="s">
        <v>28</v>
      </c>
      <c r="F120" s="23" t="str">
        <f>IF(E18="","",E18)</f>
        <v>Vyplň údaj</v>
      </c>
      <c r="I120" s="90" t="s">
        <v>33</v>
      </c>
      <c r="J120" s="28" t="str">
        <f>E24</f>
        <v>Petr Macek</v>
      </c>
      <c r="L120" s="30"/>
    </row>
    <row r="121" spans="2:65" s="1" customFormat="1" ht="10.35" customHeight="1">
      <c r="B121" s="30"/>
      <c r="I121" s="89"/>
      <c r="L121" s="30"/>
    </row>
    <row r="122" spans="2:65" s="10" customFormat="1" ht="29.25" customHeight="1">
      <c r="B122" s="126"/>
      <c r="C122" s="127" t="s">
        <v>117</v>
      </c>
      <c r="D122" s="128" t="s">
        <v>61</v>
      </c>
      <c r="E122" s="128" t="s">
        <v>57</v>
      </c>
      <c r="F122" s="128" t="s">
        <v>58</v>
      </c>
      <c r="G122" s="128" t="s">
        <v>118</v>
      </c>
      <c r="H122" s="128" t="s">
        <v>119</v>
      </c>
      <c r="I122" s="129" t="s">
        <v>120</v>
      </c>
      <c r="J122" s="128" t="s">
        <v>104</v>
      </c>
      <c r="K122" s="130" t="s">
        <v>121</v>
      </c>
      <c r="L122" s="126"/>
      <c r="M122" s="57" t="s">
        <v>1</v>
      </c>
      <c r="N122" s="58" t="s">
        <v>40</v>
      </c>
      <c r="O122" s="58" t="s">
        <v>122</v>
      </c>
      <c r="P122" s="58" t="s">
        <v>123</v>
      </c>
      <c r="Q122" s="58" t="s">
        <v>124</v>
      </c>
      <c r="R122" s="58" t="s">
        <v>125</v>
      </c>
      <c r="S122" s="58" t="s">
        <v>126</v>
      </c>
      <c r="T122" s="59" t="s">
        <v>127</v>
      </c>
    </row>
    <row r="123" spans="2:65" s="1" customFormat="1" ht="22.9" customHeight="1">
      <c r="B123" s="30"/>
      <c r="C123" s="62" t="s">
        <v>128</v>
      </c>
      <c r="I123" s="89"/>
      <c r="J123" s="131">
        <f>BK123</f>
        <v>0</v>
      </c>
      <c r="L123" s="30"/>
      <c r="M123" s="60"/>
      <c r="N123" s="51"/>
      <c r="O123" s="51"/>
      <c r="P123" s="132">
        <f>P124+P163+P169</f>
        <v>0</v>
      </c>
      <c r="Q123" s="51"/>
      <c r="R123" s="132">
        <f>R124+R163+R169</f>
        <v>7.8600000000000003E-2</v>
      </c>
      <c r="S123" s="51"/>
      <c r="T123" s="133">
        <f>T124+T163+T169</f>
        <v>0</v>
      </c>
      <c r="AT123" s="15" t="s">
        <v>75</v>
      </c>
      <c r="AU123" s="15" t="s">
        <v>106</v>
      </c>
      <c r="BK123" s="134">
        <f>BK124+BK163+BK169</f>
        <v>0</v>
      </c>
    </row>
    <row r="124" spans="2:65" s="11" customFormat="1" ht="25.9" customHeight="1">
      <c r="B124" s="135"/>
      <c r="D124" s="136" t="s">
        <v>75</v>
      </c>
      <c r="E124" s="137" t="s">
        <v>129</v>
      </c>
      <c r="F124" s="137" t="s">
        <v>130</v>
      </c>
      <c r="I124" s="138"/>
      <c r="J124" s="139">
        <f>BK124</f>
        <v>0</v>
      </c>
      <c r="L124" s="135"/>
      <c r="M124" s="140"/>
      <c r="N124" s="141"/>
      <c r="O124" s="141"/>
      <c r="P124" s="142">
        <f>P125</f>
        <v>0</v>
      </c>
      <c r="Q124" s="141"/>
      <c r="R124" s="142">
        <f>R125</f>
        <v>7.8600000000000003E-2</v>
      </c>
      <c r="S124" s="141"/>
      <c r="T124" s="143">
        <f>T125</f>
        <v>0</v>
      </c>
      <c r="AR124" s="136" t="s">
        <v>84</v>
      </c>
      <c r="AT124" s="144" t="s">
        <v>75</v>
      </c>
      <c r="AU124" s="144" t="s">
        <v>76</v>
      </c>
      <c r="AY124" s="136" t="s">
        <v>131</v>
      </c>
      <c r="BK124" s="145">
        <f>BK125</f>
        <v>0</v>
      </c>
    </row>
    <row r="125" spans="2:65" s="11" customFormat="1" ht="22.9" customHeight="1">
      <c r="B125" s="135"/>
      <c r="D125" s="136" t="s">
        <v>75</v>
      </c>
      <c r="E125" s="146" t="s">
        <v>132</v>
      </c>
      <c r="F125" s="146" t="s">
        <v>133</v>
      </c>
      <c r="I125" s="138"/>
      <c r="J125" s="147">
        <f>BK125</f>
        <v>0</v>
      </c>
      <c r="L125" s="135"/>
      <c r="M125" s="140"/>
      <c r="N125" s="141"/>
      <c r="O125" s="141"/>
      <c r="P125" s="142">
        <f>P126</f>
        <v>0</v>
      </c>
      <c r="Q125" s="141"/>
      <c r="R125" s="142">
        <f>R126</f>
        <v>7.8600000000000003E-2</v>
      </c>
      <c r="S125" s="141"/>
      <c r="T125" s="143">
        <f>T126</f>
        <v>0</v>
      </c>
      <c r="AR125" s="136" t="s">
        <v>84</v>
      </c>
      <c r="AT125" s="144" t="s">
        <v>75</v>
      </c>
      <c r="AU125" s="144" t="s">
        <v>84</v>
      </c>
      <c r="AY125" s="136" t="s">
        <v>131</v>
      </c>
      <c r="BK125" s="145">
        <f>BK126</f>
        <v>0</v>
      </c>
    </row>
    <row r="126" spans="2:65" s="11" customFormat="1" ht="20.85" customHeight="1">
      <c r="B126" s="135"/>
      <c r="D126" s="136" t="s">
        <v>75</v>
      </c>
      <c r="E126" s="146" t="s">
        <v>311</v>
      </c>
      <c r="F126" s="146" t="s">
        <v>312</v>
      </c>
      <c r="I126" s="138"/>
      <c r="J126" s="147">
        <f>BK126</f>
        <v>0</v>
      </c>
      <c r="L126" s="135"/>
      <c r="M126" s="140"/>
      <c r="N126" s="141"/>
      <c r="O126" s="141"/>
      <c r="P126" s="142">
        <f>SUM(P127:P162)</f>
        <v>0</v>
      </c>
      <c r="Q126" s="141"/>
      <c r="R126" s="142">
        <f>SUM(R127:R162)</f>
        <v>7.8600000000000003E-2</v>
      </c>
      <c r="S126" s="141"/>
      <c r="T126" s="143">
        <f>SUM(T127:T162)</f>
        <v>0</v>
      </c>
      <c r="AR126" s="136" t="s">
        <v>84</v>
      </c>
      <c r="AT126" s="144" t="s">
        <v>75</v>
      </c>
      <c r="AU126" s="144" t="s">
        <v>86</v>
      </c>
      <c r="AY126" s="136" t="s">
        <v>131</v>
      </c>
      <c r="BK126" s="145">
        <f>SUM(BK127:BK162)</f>
        <v>0</v>
      </c>
    </row>
    <row r="127" spans="2:65" s="1" customFormat="1" ht="21.6" customHeight="1">
      <c r="B127" s="148"/>
      <c r="C127" s="149" t="s">
        <v>84</v>
      </c>
      <c r="D127" s="149" t="s">
        <v>136</v>
      </c>
      <c r="E127" s="150" t="s">
        <v>313</v>
      </c>
      <c r="F127" s="151" t="s">
        <v>314</v>
      </c>
      <c r="G127" s="152" t="s">
        <v>139</v>
      </c>
      <c r="H127" s="153">
        <v>20</v>
      </c>
      <c r="I127" s="154"/>
      <c r="J127" s="155">
        <f t="shared" ref="J127:J132" si="0">ROUND(I127*H127,2)</f>
        <v>0</v>
      </c>
      <c r="K127" s="151" t="s">
        <v>140</v>
      </c>
      <c r="L127" s="30"/>
      <c r="M127" s="156" t="s">
        <v>1</v>
      </c>
      <c r="N127" s="157" t="s">
        <v>41</v>
      </c>
      <c r="O127" s="53"/>
      <c r="P127" s="158">
        <f t="shared" ref="P127:P132" si="1">O127*H127</f>
        <v>0</v>
      </c>
      <c r="Q127" s="158">
        <v>0</v>
      </c>
      <c r="R127" s="158">
        <f t="shared" ref="R127:R132" si="2">Q127*H127</f>
        <v>0</v>
      </c>
      <c r="S127" s="158">
        <v>0</v>
      </c>
      <c r="T127" s="159">
        <f t="shared" ref="T127:T132" si="3">S127*H127</f>
        <v>0</v>
      </c>
      <c r="AR127" s="160" t="s">
        <v>141</v>
      </c>
      <c r="AT127" s="160" t="s">
        <v>136</v>
      </c>
      <c r="AU127" s="160" t="s">
        <v>142</v>
      </c>
      <c r="AY127" s="15" t="s">
        <v>131</v>
      </c>
      <c r="BE127" s="161">
        <f t="shared" ref="BE127:BE132" si="4">IF(N127="základní",J127,0)</f>
        <v>0</v>
      </c>
      <c r="BF127" s="161">
        <f t="shared" ref="BF127:BF132" si="5">IF(N127="snížená",J127,0)</f>
        <v>0</v>
      </c>
      <c r="BG127" s="161">
        <f t="shared" ref="BG127:BG132" si="6">IF(N127="zákl. přenesená",J127,0)</f>
        <v>0</v>
      </c>
      <c r="BH127" s="161">
        <f t="shared" ref="BH127:BH132" si="7">IF(N127="sníž. přenesená",J127,0)</f>
        <v>0</v>
      </c>
      <c r="BI127" s="161">
        <f t="shared" ref="BI127:BI132" si="8">IF(N127="nulová",J127,0)</f>
        <v>0</v>
      </c>
      <c r="BJ127" s="15" t="s">
        <v>84</v>
      </c>
      <c r="BK127" s="161">
        <f t="shared" ref="BK127:BK132" si="9">ROUND(I127*H127,2)</f>
        <v>0</v>
      </c>
      <c r="BL127" s="15" t="s">
        <v>141</v>
      </c>
      <c r="BM127" s="160" t="s">
        <v>315</v>
      </c>
    </row>
    <row r="128" spans="2:65" s="1" customFormat="1" ht="14.45" customHeight="1">
      <c r="B128" s="148"/>
      <c r="C128" s="162" t="s">
        <v>86</v>
      </c>
      <c r="D128" s="162" t="s">
        <v>165</v>
      </c>
      <c r="E128" s="163" t="s">
        <v>316</v>
      </c>
      <c r="F128" s="164" t="s">
        <v>317</v>
      </c>
      <c r="G128" s="165" t="s">
        <v>139</v>
      </c>
      <c r="H128" s="166">
        <v>20</v>
      </c>
      <c r="I128" s="167"/>
      <c r="J128" s="168">
        <f t="shared" si="0"/>
        <v>0</v>
      </c>
      <c r="K128" s="164" t="s">
        <v>140</v>
      </c>
      <c r="L128" s="169"/>
      <c r="M128" s="170" t="s">
        <v>1</v>
      </c>
      <c r="N128" s="171" t="s">
        <v>41</v>
      </c>
      <c r="O128" s="53"/>
      <c r="P128" s="158">
        <f t="shared" si="1"/>
        <v>0</v>
      </c>
      <c r="Q128" s="158">
        <v>6.9999999999999994E-5</v>
      </c>
      <c r="R128" s="158">
        <f t="shared" si="2"/>
        <v>1.3999999999999998E-3</v>
      </c>
      <c r="S128" s="158">
        <v>0</v>
      </c>
      <c r="T128" s="159">
        <f t="shared" si="3"/>
        <v>0</v>
      </c>
      <c r="AR128" s="160" t="s">
        <v>168</v>
      </c>
      <c r="AT128" s="160" t="s">
        <v>165</v>
      </c>
      <c r="AU128" s="160" t="s">
        <v>142</v>
      </c>
      <c r="AY128" s="15" t="s">
        <v>131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5" t="s">
        <v>84</v>
      </c>
      <c r="BK128" s="161">
        <f t="shared" si="9"/>
        <v>0</v>
      </c>
      <c r="BL128" s="15" t="s">
        <v>141</v>
      </c>
      <c r="BM128" s="160" t="s">
        <v>318</v>
      </c>
    </row>
    <row r="129" spans="2:65" s="1" customFormat="1" ht="21.6" customHeight="1">
      <c r="B129" s="148"/>
      <c r="C129" s="149" t="s">
        <v>142</v>
      </c>
      <c r="D129" s="149" t="s">
        <v>136</v>
      </c>
      <c r="E129" s="150" t="s">
        <v>319</v>
      </c>
      <c r="F129" s="151" t="s">
        <v>320</v>
      </c>
      <c r="G129" s="152" t="s">
        <v>139</v>
      </c>
      <c r="H129" s="153">
        <v>20</v>
      </c>
      <c r="I129" s="154"/>
      <c r="J129" s="155">
        <f t="shared" si="0"/>
        <v>0</v>
      </c>
      <c r="K129" s="151" t="s">
        <v>140</v>
      </c>
      <c r="L129" s="30"/>
      <c r="M129" s="156" t="s">
        <v>1</v>
      </c>
      <c r="N129" s="157" t="s">
        <v>41</v>
      </c>
      <c r="O129" s="53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AR129" s="160" t="s">
        <v>141</v>
      </c>
      <c r="AT129" s="160" t="s">
        <v>136</v>
      </c>
      <c r="AU129" s="160" t="s">
        <v>142</v>
      </c>
      <c r="AY129" s="15" t="s">
        <v>131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5" t="s">
        <v>84</v>
      </c>
      <c r="BK129" s="161">
        <f t="shared" si="9"/>
        <v>0</v>
      </c>
      <c r="BL129" s="15" t="s">
        <v>141</v>
      </c>
      <c r="BM129" s="160" t="s">
        <v>321</v>
      </c>
    </row>
    <row r="130" spans="2:65" s="1" customFormat="1" ht="14.45" customHeight="1">
      <c r="B130" s="148"/>
      <c r="C130" s="162" t="s">
        <v>141</v>
      </c>
      <c r="D130" s="162" t="s">
        <v>165</v>
      </c>
      <c r="E130" s="163" t="s">
        <v>322</v>
      </c>
      <c r="F130" s="164" t="s">
        <v>323</v>
      </c>
      <c r="G130" s="165" t="s">
        <v>139</v>
      </c>
      <c r="H130" s="166">
        <v>20</v>
      </c>
      <c r="I130" s="167"/>
      <c r="J130" s="168">
        <f t="shared" si="0"/>
        <v>0</v>
      </c>
      <c r="K130" s="164" t="s">
        <v>140</v>
      </c>
      <c r="L130" s="169"/>
      <c r="M130" s="170" t="s">
        <v>1</v>
      </c>
      <c r="N130" s="171" t="s">
        <v>41</v>
      </c>
      <c r="O130" s="53"/>
      <c r="P130" s="158">
        <f t="shared" si="1"/>
        <v>0</v>
      </c>
      <c r="Q130" s="158">
        <v>1.2E-4</v>
      </c>
      <c r="R130" s="158">
        <f t="shared" si="2"/>
        <v>2.4000000000000002E-3</v>
      </c>
      <c r="S130" s="158">
        <v>0</v>
      </c>
      <c r="T130" s="159">
        <f t="shared" si="3"/>
        <v>0</v>
      </c>
      <c r="AR130" s="160" t="s">
        <v>168</v>
      </c>
      <c r="AT130" s="160" t="s">
        <v>165</v>
      </c>
      <c r="AU130" s="160" t="s">
        <v>142</v>
      </c>
      <c r="AY130" s="15" t="s">
        <v>131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5" t="s">
        <v>84</v>
      </c>
      <c r="BK130" s="161">
        <f t="shared" si="9"/>
        <v>0</v>
      </c>
      <c r="BL130" s="15" t="s">
        <v>141</v>
      </c>
      <c r="BM130" s="160" t="s">
        <v>324</v>
      </c>
    </row>
    <row r="131" spans="2:65" s="1" customFormat="1" ht="21.6" customHeight="1">
      <c r="B131" s="148"/>
      <c r="C131" s="149" t="s">
        <v>154</v>
      </c>
      <c r="D131" s="149" t="s">
        <v>136</v>
      </c>
      <c r="E131" s="150" t="s">
        <v>325</v>
      </c>
      <c r="F131" s="151" t="s">
        <v>326</v>
      </c>
      <c r="G131" s="152" t="s">
        <v>139</v>
      </c>
      <c r="H131" s="153">
        <v>90</v>
      </c>
      <c r="I131" s="154"/>
      <c r="J131" s="155">
        <f t="shared" si="0"/>
        <v>0</v>
      </c>
      <c r="K131" s="151" t="s">
        <v>1</v>
      </c>
      <c r="L131" s="30"/>
      <c r="M131" s="156" t="s">
        <v>1</v>
      </c>
      <c r="N131" s="157" t="s">
        <v>41</v>
      </c>
      <c r="O131" s="53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AR131" s="160" t="s">
        <v>141</v>
      </c>
      <c r="AT131" s="160" t="s">
        <v>136</v>
      </c>
      <c r="AU131" s="160" t="s">
        <v>142</v>
      </c>
      <c r="AY131" s="15" t="s">
        <v>131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5" t="s">
        <v>84</v>
      </c>
      <c r="BK131" s="161">
        <f t="shared" si="9"/>
        <v>0</v>
      </c>
      <c r="BL131" s="15" t="s">
        <v>141</v>
      </c>
      <c r="BM131" s="160" t="s">
        <v>327</v>
      </c>
    </row>
    <row r="132" spans="2:65" s="1" customFormat="1" ht="14.45" customHeight="1">
      <c r="B132" s="148"/>
      <c r="C132" s="162" t="s">
        <v>160</v>
      </c>
      <c r="D132" s="162" t="s">
        <v>165</v>
      </c>
      <c r="E132" s="163" t="s">
        <v>328</v>
      </c>
      <c r="F132" s="164" t="s">
        <v>329</v>
      </c>
      <c r="G132" s="165" t="s">
        <v>139</v>
      </c>
      <c r="H132" s="166">
        <v>108</v>
      </c>
      <c r="I132" s="167"/>
      <c r="J132" s="168">
        <f t="shared" si="0"/>
        <v>0</v>
      </c>
      <c r="K132" s="164" t="s">
        <v>140</v>
      </c>
      <c r="L132" s="169"/>
      <c r="M132" s="170" t="s">
        <v>1</v>
      </c>
      <c r="N132" s="171" t="s">
        <v>41</v>
      </c>
      <c r="O132" s="53"/>
      <c r="P132" s="158">
        <f t="shared" si="1"/>
        <v>0</v>
      </c>
      <c r="Q132" s="158">
        <v>1.2E-4</v>
      </c>
      <c r="R132" s="158">
        <f t="shared" si="2"/>
        <v>1.2960000000000001E-2</v>
      </c>
      <c r="S132" s="158">
        <v>0</v>
      </c>
      <c r="T132" s="159">
        <f t="shared" si="3"/>
        <v>0</v>
      </c>
      <c r="AR132" s="160" t="s">
        <v>168</v>
      </c>
      <c r="AT132" s="160" t="s">
        <v>165</v>
      </c>
      <c r="AU132" s="160" t="s">
        <v>142</v>
      </c>
      <c r="AY132" s="15" t="s">
        <v>131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5" t="s">
        <v>84</v>
      </c>
      <c r="BK132" s="161">
        <f t="shared" si="9"/>
        <v>0</v>
      </c>
      <c r="BL132" s="15" t="s">
        <v>141</v>
      </c>
      <c r="BM132" s="160" t="s">
        <v>330</v>
      </c>
    </row>
    <row r="133" spans="2:65" s="12" customFormat="1">
      <c r="B133" s="175"/>
      <c r="D133" s="172" t="s">
        <v>225</v>
      </c>
      <c r="F133" s="177" t="s">
        <v>331</v>
      </c>
      <c r="H133" s="178">
        <v>108</v>
      </c>
      <c r="I133" s="179"/>
      <c r="L133" s="175"/>
      <c r="M133" s="180"/>
      <c r="N133" s="181"/>
      <c r="O133" s="181"/>
      <c r="P133" s="181"/>
      <c r="Q133" s="181"/>
      <c r="R133" s="181"/>
      <c r="S133" s="181"/>
      <c r="T133" s="182"/>
      <c r="AT133" s="176" t="s">
        <v>225</v>
      </c>
      <c r="AU133" s="176" t="s">
        <v>142</v>
      </c>
      <c r="AV133" s="12" t="s">
        <v>86</v>
      </c>
      <c r="AW133" s="12" t="s">
        <v>3</v>
      </c>
      <c r="AX133" s="12" t="s">
        <v>84</v>
      </c>
      <c r="AY133" s="176" t="s">
        <v>131</v>
      </c>
    </row>
    <row r="134" spans="2:65" s="1" customFormat="1" ht="21.6" customHeight="1">
      <c r="B134" s="148"/>
      <c r="C134" s="149" t="s">
        <v>164</v>
      </c>
      <c r="D134" s="149" t="s">
        <v>136</v>
      </c>
      <c r="E134" s="150" t="s">
        <v>332</v>
      </c>
      <c r="F134" s="151" t="s">
        <v>326</v>
      </c>
      <c r="G134" s="152" t="s">
        <v>139</v>
      </c>
      <c r="H134" s="153">
        <v>240</v>
      </c>
      <c r="I134" s="154"/>
      <c r="J134" s="155">
        <f>ROUND(I134*H134,2)</f>
        <v>0</v>
      </c>
      <c r="K134" s="151" t="s">
        <v>1</v>
      </c>
      <c r="L134" s="30"/>
      <c r="M134" s="156" t="s">
        <v>1</v>
      </c>
      <c r="N134" s="157" t="s">
        <v>41</v>
      </c>
      <c r="O134" s="53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160" t="s">
        <v>141</v>
      </c>
      <c r="AT134" s="160" t="s">
        <v>136</v>
      </c>
      <c r="AU134" s="160" t="s">
        <v>142</v>
      </c>
      <c r="AY134" s="15" t="s">
        <v>131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5" t="s">
        <v>84</v>
      </c>
      <c r="BK134" s="161">
        <f>ROUND(I134*H134,2)</f>
        <v>0</v>
      </c>
      <c r="BL134" s="15" t="s">
        <v>141</v>
      </c>
      <c r="BM134" s="160" t="s">
        <v>333</v>
      </c>
    </row>
    <row r="135" spans="2:65" s="1" customFormat="1" ht="14.45" customHeight="1">
      <c r="B135" s="148"/>
      <c r="C135" s="162" t="s">
        <v>168</v>
      </c>
      <c r="D135" s="162" t="s">
        <v>165</v>
      </c>
      <c r="E135" s="163" t="s">
        <v>334</v>
      </c>
      <c r="F135" s="164" t="s">
        <v>335</v>
      </c>
      <c r="G135" s="165" t="s">
        <v>336</v>
      </c>
      <c r="H135" s="166">
        <v>0.28799999999999998</v>
      </c>
      <c r="I135" s="167"/>
      <c r="J135" s="168">
        <f>ROUND(I135*H135,2)</f>
        <v>0</v>
      </c>
      <c r="K135" s="164" t="s">
        <v>140</v>
      </c>
      <c r="L135" s="169"/>
      <c r="M135" s="170" t="s">
        <v>1</v>
      </c>
      <c r="N135" s="171" t="s">
        <v>41</v>
      </c>
      <c r="O135" s="53"/>
      <c r="P135" s="158">
        <f>O135*H135</f>
        <v>0</v>
      </c>
      <c r="Q135" s="158">
        <v>0.17</v>
      </c>
      <c r="R135" s="158">
        <f>Q135*H135</f>
        <v>4.8959999999999997E-2</v>
      </c>
      <c r="S135" s="158">
        <v>0</v>
      </c>
      <c r="T135" s="159">
        <f>S135*H135</f>
        <v>0</v>
      </c>
      <c r="AR135" s="160" t="s">
        <v>168</v>
      </c>
      <c r="AT135" s="160" t="s">
        <v>165</v>
      </c>
      <c r="AU135" s="160" t="s">
        <v>142</v>
      </c>
      <c r="AY135" s="15" t="s">
        <v>131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5" t="s">
        <v>84</v>
      </c>
      <c r="BK135" s="161">
        <f>ROUND(I135*H135,2)</f>
        <v>0</v>
      </c>
      <c r="BL135" s="15" t="s">
        <v>141</v>
      </c>
      <c r="BM135" s="160" t="s">
        <v>337</v>
      </c>
    </row>
    <row r="136" spans="2:65" s="12" customFormat="1">
      <c r="B136" s="175"/>
      <c r="D136" s="172" t="s">
        <v>225</v>
      </c>
      <c r="F136" s="177" t="s">
        <v>338</v>
      </c>
      <c r="H136" s="178">
        <v>0.28799999999999998</v>
      </c>
      <c r="I136" s="179"/>
      <c r="L136" s="175"/>
      <c r="M136" s="180"/>
      <c r="N136" s="181"/>
      <c r="O136" s="181"/>
      <c r="P136" s="181"/>
      <c r="Q136" s="181"/>
      <c r="R136" s="181"/>
      <c r="S136" s="181"/>
      <c r="T136" s="182"/>
      <c r="AT136" s="176" t="s">
        <v>225</v>
      </c>
      <c r="AU136" s="176" t="s">
        <v>142</v>
      </c>
      <c r="AV136" s="12" t="s">
        <v>86</v>
      </c>
      <c r="AW136" s="12" t="s">
        <v>3</v>
      </c>
      <c r="AX136" s="12" t="s">
        <v>84</v>
      </c>
      <c r="AY136" s="176" t="s">
        <v>131</v>
      </c>
    </row>
    <row r="137" spans="2:65" s="1" customFormat="1" ht="21.6" customHeight="1">
      <c r="B137" s="148"/>
      <c r="C137" s="149" t="s">
        <v>173</v>
      </c>
      <c r="D137" s="149" t="s">
        <v>136</v>
      </c>
      <c r="E137" s="150" t="s">
        <v>339</v>
      </c>
      <c r="F137" s="151" t="s">
        <v>340</v>
      </c>
      <c r="G137" s="152" t="s">
        <v>152</v>
      </c>
      <c r="H137" s="153">
        <v>21</v>
      </c>
      <c r="I137" s="154"/>
      <c r="J137" s="155">
        <f t="shared" ref="J137:J162" si="10">ROUND(I137*H137,2)</f>
        <v>0</v>
      </c>
      <c r="K137" s="151" t="s">
        <v>140</v>
      </c>
      <c r="L137" s="30"/>
      <c r="M137" s="156" t="s">
        <v>1</v>
      </c>
      <c r="N137" s="157" t="s">
        <v>41</v>
      </c>
      <c r="O137" s="53"/>
      <c r="P137" s="158">
        <f t="shared" ref="P137:P162" si="11">O137*H137</f>
        <v>0</v>
      </c>
      <c r="Q137" s="158">
        <v>0</v>
      </c>
      <c r="R137" s="158">
        <f t="shared" ref="R137:R162" si="12">Q137*H137</f>
        <v>0</v>
      </c>
      <c r="S137" s="158">
        <v>0</v>
      </c>
      <c r="T137" s="159">
        <f t="shared" ref="T137:T162" si="13">S137*H137</f>
        <v>0</v>
      </c>
      <c r="AR137" s="160" t="s">
        <v>141</v>
      </c>
      <c r="AT137" s="160" t="s">
        <v>136</v>
      </c>
      <c r="AU137" s="160" t="s">
        <v>142</v>
      </c>
      <c r="AY137" s="15" t="s">
        <v>131</v>
      </c>
      <c r="BE137" s="161">
        <f t="shared" ref="BE137:BE162" si="14">IF(N137="základní",J137,0)</f>
        <v>0</v>
      </c>
      <c r="BF137" s="161">
        <f t="shared" ref="BF137:BF162" si="15">IF(N137="snížená",J137,0)</f>
        <v>0</v>
      </c>
      <c r="BG137" s="161">
        <f t="shared" ref="BG137:BG162" si="16">IF(N137="zákl. přenesená",J137,0)</f>
        <v>0</v>
      </c>
      <c r="BH137" s="161">
        <f t="shared" ref="BH137:BH162" si="17">IF(N137="sníž. přenesená",J137,0)</f>
        <v>0</v>
      </c>
      <c r="BI137" s="161">
        <f t="shared" ref="BI137:BI162" si="18">IF(N137="nulová",J137,0)</f>
        <v>0</v>
      </c>
      <c r="BJ137" s="15" t="s">
        <v>84</v>
      </c>
      <c r="BK137" s="161">
        <f t="shared" ref="BK137:BK162" si="19">ROUND(I137*H137,2)</f>
        <v>0</v>
      </c>
      <c r="BL137" s="15" t="s">
        <v>141</v>
      </c>
      <c r="BM137" s="160" t="s">
        <v>341</v>
      </c>
    </row>
    <row r="138" spans="2:65" s="1" customFormat="1" ht="21.6" customHeight="1">
      <c r="B138" s="148"/>
      <c r="C138" s="149" t="s">
        <v>177</v>
      </c>
      <c r="D138" s="149" t="s">
        <v>136</v>
      </c>
      <c r="E138" s="150" t="s">
        <v>342</v>
      </c>
      <c r="F138" s="151" t="s">
        <v>343</v>
      </c>
      <c r="G138" s="152" t="s">
        <v>152</v>
      </c>
      <c r="H138" s="153">
        <v>2</v>
      </c>
      <c r="I138" s="154"/>
      <c r="J138" s="155">
        <f t="shared" si="10"/>
        <v>0</v>
      </c>
      <c r="K138" s="151" t="s">
        <v>140</v>
      </c>
      <c r="L138" s="30"/>
      <c r="M138" s="156" t="s">
        <v>1</v>
      </c>
      <c r="N138" s="157" t="s">
        <v>41</v>
      </c>
      <c r="O138" s="53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AR138" s="160" t="s">
        <v>141</v>
      </c>
      <c r="AT138" s="160" t="s">
        <v>136</v>
      </c>
      <c r="AU138" s="160" t="s">
        <v>142</v>
      </c>
      <c r="AY138" s="15" t="s">
        <v>131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5" t="s">
        <v>84</v>
      </c>
      <c r="BK138" s="161">
        <f t="shared" si="19"/>
        <v>0</v>
      </c>
      <c r="BL138" s="15" t="s">
        <v>141</v>
      </c>
      <c r="BM138" s="160" t="s">
        <v>344</v>
      </c>
    </row>
    <row r="139" spans="2:65" s="1" customFormat="1" ht="14.45" customHeight="1">
      <c r="B139" s="148"/>
      <c r="C139" s="162" t="s">
        <v>182</v>
      </c>
      <c r="D139" s="162" t="s">
        <v>165</v>
      </c>
      <c r="E139" s="163" t="s">
        <v>345</v>
      </c>
      <c r="F139" s="164" t="s">
        <v>346</v>
      </c>
      <c r="G139" s="165" t="s">
        <v>152</v>
      </c>
      <c r="H139" s="166">
        <v>2</v>
      </c>
      <c r="I139" s="167"/>
      <c r="J139" s="168">
        <f t="shared" si="10"/>
        <v>0</v>
      </c>
      <c r="K139" s="164" t="s">
        <v>140</v>
      </c>
      <c r="L139" s="169"/>
      <c r="M139" s="170" t="s">
        <v>1</v>
      </c>
      <c r="N139" s="171" t="s">
        <v>41</v>
      </c>
      <c r="O139" s="53"/>
      <c r="P139" s="158">
        <f t="shared" si="11"/>
        <v>0</v>
      </c>
      <c r="Q139" s="158">
        <v>1.3999999999999999E-4</v>
      </c>
      <c r="R139" s="158">
        <f t="shared" si="12"/>
        <v>2.7999999999999998E-4</v>
      </c>
      <c r="S139" s="158">
        <v>0</v>
      </c>
      <c r="T139" s="159">
        <f t="shared" si="13"/>
        <v>0</v>
      </c>
      <c r="AR139" s="160" t="s">
        <v>168</v>
      </c>
      <c r="AT139" s="160" t="s">
        <v>165</v>
      </c>
      <c r="AU139" s="160" t="s">
        <v>142</v>
      </c>
      <c r="AY139" s="15" t="s">
        <v>131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5" t="s">
        <v>84</v>
      </c>
      <c r="BK139" s="161">
        <f t="shared" si="19"/>
        <v>0</v>
      </c>
      <c r="BL139" s="15" t="s">
        <v>141</v>
      </c>
      <c r="BM139" s="160" t="s">
        <v>347</v>
      </c>
    </row>
    <row r="140" spans="2:65" s="1" customFormat="1" ht="21.6" customHeight="1">
      <c r="B140" s="148"/>
      <c r="C140" s="149" t="s">
        <v>186</v>
      </c>
      <c r="D140" s="149" t="s">
        <v>136</v>
      </c>
      <c r="E140" s="150" t="s">
        <v>348</v>
      </c>
      <c r="F140" s="151" t="s">
        <v>343</v>
      </c>
      <c r="G140" s="152" t="s">
        <v>152</v>
      </c>
      <c r="H140" s="153">
        <v>4</v>
      </c>
      <c r="I140" s="154"/>
      <c r="J140" s="155">
        <f t="shared" si="10"/>
        <v>0</v>
      </c>
      <c r="K140" s="151" t="s">
        <v>1</v>
      </c>
      <c r="L140" s="30"/>
      <c r="M140" s="156" t="s">
        <v>1</v>
      </c>
      <c r="N140" s="157" t="s">
        <v>41</v>
      </c>
      <c r="O140" s="53"/>
      <c r="P140" s="158">
        <f t="shared" si="11"/>
        <v>0</v>
      </c>
      <c r="Q140" s="158">
        <v>0</v>
      </c>
      <c r="R140" s="158">
        <f t="shared" si="12"/>
        <v>0</v>
      </c>
      <c r="S140" s="158">
        <v>0</v>
      </c>
      <c r="T140" s="159">
        <f t="shared" si="13"/>
        <v>0</v>
      </c>
      <c r="AR140" s="160" t="s">
        <v>141</v>
      </c>
      <c r="AT140" s="160" t="s">
        <v>136</v>
      </c>
      <c r="AU140" s="160" t="s">
        <v>142</v>
      </c>
      <c r="AY140" s="15" t="s">
        <v>131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5" t="s">
        <v>84</v>
      </c>
      <c r="BK140" s="161">
        <f t="shared" si="19"/>
        <v>0</v>
      </c>
      <c r="BL140" s="15" t="s">
        <v>141</v>
      </c>
      <c r="BM140" s="160" t="s">
        <v>349</v>
      </c>
    </row>
    <row r="141" spans="2:65" s="1" customFormat="1" ht="14.45" customHeight="1">
      <c r="B141" s="148"/>
      <c r="C141" s="162" t="s">
        <v>190</v>
      </c>
      <c r="D141" s="162" t="s">
        <v>165</v>
      </c>
      <c r="E141" s="163" t="s">
        <v>350</v>
      </c>
      <c r="F141" s="164" t="s">
        <v>351</v>
      </c>
      <c r="G141" s="165" t="s">
        <v>152</v>
      </c>
      <c r="H141" s="166">
        <v>4</v>
      </c>
      <c r="I141" s="167"/>
      <c r="J141" s="168">
        <f t="shared" si="10"/>
        <v>0</v>
      </c>
      <c r="K141" s="164" t="s">
        <v>140</v>
      </c>
      <c r="L141" s="169"/>
      <c r="M141" s="170" t="s">
        <v>1</v>
      </c>
      <c r="N141" s="171" t="s">
        <v>41</v>
      </c>
      <c r="O141" s="53"/>
      <c r="P141" s="158">
        <f t="shared" si="11"/>
        <v>0</v>
      </c>
      <c r="Q141" s="158">
        <v>2.3000000000000001E-4</v>
      </c>
      <c r="R141" s="158">
        <f t="shared" si="12"/>
        <v>9.2000000000000003E-4</v>
      </c>
      <c r="S141" s="158">
        <v>0</v>
      </c>
      <c r="T141" s="159">
        <f t="shared" si="13"/>
        <v>0</v>
      </c>
      <c r="AR141" s="160" t="s">
        <v>168</v>
      </c>
      <c r="AT141" s="160" t="s">
        <v>165</v>
      </c>
      <c r="AU141" s="160" t="s">
        <v>142</v>
      </c>
      <c r="AY141" s="15" t="s">
        <v>131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5" t="s">
        <v>84</v>
      </c>
      <c r="BK141" s="161">
        <f t="shared" si="19"/>
        <v>0</v>
      </c>
      <c r="BL141" s="15" t="s">
        <v>141</v>
      </c>
      <c r="BM141" s="160" t="s">
        <v>352</v>
      </c>
    </row>
    <row r="142" spans="2:65" s="1" customFormat="1" ht="21.6" customHeight="1">
      <c r="B142" s="148"/>
      <c r="C142" s="149" t="s">
        <v>196</v>
      </c>
      <c r="D142" s="149" t="s">
        <v>136</v>
      </c>
      <c r="E142" s="150" t="s">
        <v>353</v>
      </c>
      <c r="F142" s="151" t="s">
        <v>343</v>
      </c>
      <c r="G142" s="152" t="s">
        <v>152</v>
      </c>
      <c r="H142" s="153">
        <v>3</v>
      </c>
      <c r="I142" s="154"/>
      <c r="J142" s="155">
        <f t="shared" si="10"/>
        <v>0</v>
      </c>
      <c r="K142" s="151" t="s">
        <v>1</v>
      </c>
      <c r="L142" s="30"/>
      <c r="M142" s="156" t="s">
        <v>1</v>
      </c>
      <c r="N142" s="157" t="s">
        <v>41</v>
      </c>
      <c r="O142" s="53"/>
      <c r="P142" s="158">
        <f t="shared" si="11"/>
        <v>0</v>
      </c>
      <c r="Q142" s="158">
        <v>0</v>
      </c>
      <c r="R142" s="158">
        <f t="shared" si="12"/>
        <v>0</v>
      </c>
      <c r="S142" s="158">
        <v>0</v>
      </c>
      <c r="T142" s="159">
        <f t="shared" si="13"/>
        <v>0</v>
      </c>
      <c r="AR142" s="160" t="s">
        <v>141</v>
      </c>
      <c r="AT142" s="160" t="s">
        <v>136</v>
      </c>
      <c r="AU142" s="160" t="s">
        <v>142</v>
      </c>
      <c r="AY142" s="15" t="s">
        <v>131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5" t="s">
        <v>84</v>
      </c>
      <c r="BK142" s="161">
        <f t="shared" si="19"/>
        <v>0</v>
      </c>
      <c r="BL142" s="15" t="s">
        <v>141</v>
      </c>
      <c r="BM142" s="160" t="s">
        <v>354</v>
      </c>
    </row>
    <row r="143" spans="2:65" s="1" customFormat="1" ht="14.45" customHeight="1">
      <c r="B143" s="148"/>
      <c r="C143" s="162" t="s">
        <v>8</v>
      </c>
      <c r="D143" s="162" t="s">
        <v>165</v>
      </c>
      <c r="E143" s="163" t="s">
        <v>355</v>
      </c>
      <c r="F143" s="164" t="s">
        <v>351</v>
      </c>
      <c r="G143" s="165" t="s">
        <v>152</v>
      </c>
      <c r="H143" s="166">
        <v>3</v>
      </c>
      <c r="I143" s="167"/>
      <c r="J143" s="168">
        <f t="shared" si="10"/>
        <v>0</v>
      </c>
      <c r="K143" s="164" t="s">
        <v>1</v>
      </c>
      <c r="L143" s="169"/>
      <c r="M143" s="170" t="s">
        <v>1</v>
      </c>
      <c r="N143" s="171" t="s">
        <v>41</v>
      </c>
      <c r="O143" s="53"/>
      <c r="P143" s="158">
        <f t="shared" si="11"/>
        <v>0</v>
      </c>
      <c r="Q143" s="158">
        <v>2.3000000000000001E-4</v>
      </c>
      <c r="R143" s="158">
        <f t="shared" si="12"/>
        <v>6.9000000000000008E-4</v>
      </c>
      <c r="S143" s="158">
        <v>0</v>
      </c>
      <c r="T143" s="159">
        <f t="shared" si="13"/>
        <v>0</v>
      </c>
      <c r="AR143" s="160" t="s">
        <v>168</v>
      </c>
      <c r="AT143" s="160" t="s">
        <v>165</v>
      </c>
      <c r="AU143" s="160" t="s">
        <v>142</v>
      </c>
      <c r="AY143" s="15" t="s">
        <v>131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5" t="s">
        <v>84</v>
      </c>
      <c r="BK143" s="161">
        <f t="shared" si="19"/>
        <v>0</v>
      </c>
      <c r="BL143" s="15" t="s">
        <v>141</v>
      </c>
      <c r="BM143" s="160" t="s">
        <v>356</v>
      </c>
    </row>
    <row r="144" spans="2:65" s="1" customFormat="1" ht="21.6" customHeight="1">
      <c r="B144" s="148"/>
      <c r="C144" s="149" t="s">
        <v>206</v>
      </c>
      <c r="D144" s="149" t="s">
        <v>136</v>
      </c>
      <c r="E144" s="150" t="s">
        <v>357</v>
      </c>
      <c r="F144" s="151" t="s">
        <v>358</v>
      </c>
      <c r="G144" s="152" t="s">
        <v>152</v>
      </c>
      <c r="H144" s="153">
        <v>1</v>
      </c>
      <c r="I144" s="154"/>
      <c r="J144" s="155">
        <f t="shared" si="10"/>
        <v>0</v>
      </c>
      <c r="K144" s="151" t="s">
        <v>140</v>
      </c>
      <c r="L144" s="30"/>
      <c r="M144" s="156" t="s">
        <v>1</v>
      </c>
      <c r="N144" s="157" t="s">
        <v>41</v>
      </c>
      <c r="O144" s="53"/>
      <c r="P144" s="158">
        <f t="shared" si="11"/>
        <v>0</v>
      </c>
      <c r="Q144" s="158">
        <v>0</v>
      </c>
      <c r="R144" s="158">
        <f t="shared" si="12"/>
        <v>0</v>
      </c>
      <c r="S144" s="158">
        <v>0</v>
      </c>
      <c r="T144" s="159">
        <f t="shared" si="13"/>
        <v>0</v>
      </c>
      <c r="AR144" s="160" t="s">
        <v>141</v>
      </c>
      <c r="AT144" s="160" t="s">
        <v>136</v>
      </c>
      <c r="AU144" s="160" t="s">
        <v>142</v>
      </c>
      <c r="AY144" s="15" t="s">
        <v>131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5" t="s">
        <v>84</v>
      </c>
      <c r="BK144" s="161">
        <f t="shared" si="19"/>
        <v>0</v>
      </c>
      <c r="BL144" s="15" t="s">
        <v>141</v>
      </c>
      <c r="BM144" s="160" t="s">
        <v>359</v>
      </c>
    </row>
    <row r="145" spans="2:65" s="1" customFormat="1" ht="14.45" customHeight="1">
      <c r="B145" s="148"/>
      <c r="C145" s="162" t="s">
        <v>211</v>
      </c>
      <c r="D145" s="162" t="s">
        <v>165</v>
      </c>
      <c r="E145" s="163" t="s">
        <v>360</v>
      </c>
      <c r="F145" s="164" t="s">
        <v>361</v>
      </c>
      <c r="G145" s="165" t="s">
        <v>152</v>
      </c>
      <c r="H145" s="166">
        <v>1</v>
      </c>
      <c r="I145" s="167"/>
      <c r="J145" s="168">
        <f t="shared" si="10"/>
        <v>0</v>
      </c>
      <c r="K145" s="164" t="s">
        <v>140</v>
      </c>
      <c r="L145" s="169"/>
      <c r="M145" s="170" t="s">
        <v>1</v>
      </c>
      <c r="N145" s="171" t="s">
        <v>41</v>
      </c>
      <c r="O145" s="53"/>
      <c r="P145" s="158">
        <f t="shared" si="11"/>
        <v>0</v>
      </c>
      <c r="Q145" s="158">
        <v>5.0000000000000002E-5</v>
      </c>
      <c r="R145" s="158">
        <f t="shared" si="12"/>
        <v>5.0000000000000002E-5</v>
      </c>
      <c r="S145" s="158">
        <v>0</v>
      </c>
      <c r="T145" s="159">
        <f t="shared" si="13"/>
        <v>0</v>
      </c>
      <c r="AR145" s="160" t="s">
        <v>168</v>
      </c>
      <c r="AT145" s="160" t="s">
        <v>165</v>
      </c>
      <c r="AU145" s="160" t="s">
        <v>142</v>
      </c>
      <c r="AY145" s="15" t="s">
        <v>131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5" t="s">
        <v>84</v>
      </c>
      <c r="BK145" s="161">
        <f t="shared" si="19"/>
        <v>0</v>
      </c>
      <c r="BL145" s="15" t="s">
        <v>141</v>
      </c>
      <c r="BM145" s="160" t="s">
        <v>362</v>
      </c>
    </row>
    <row r="146" spans="2:65" s="1" customFormat="1" ht="21.6" customHeight="1">
      <c r="B146" s="148"/>
      <c r="C146" s="149" t="s">
        <v>215</v>
      </c>
      <c r="D146" s="149" t="s">
        <v>136</v>
      </c>
      <c r="E146" s="150" t="s">
        <v>363</v>
      </c>
      <c r="F146" s="151" t="s">
        <v>364</v>
      </c>
      <c r="G146" s="152" t="s">
        <v>152</v>
      </c>
      <c r="H146" s="153">
        <v>4</v>
      </c>
      <c r="I146" s="154"/>
      <c r="J146" s="155">
        <f t="shared" si="10"/>
        <v>0</v>
      </c>
      <c r="K146" s="151" t="s">
        <v>140</v>
      </c>
      <c r="L146" s="30"/>
      <c r="M146" s="156" t="s">
        <v>1</v>
      </c>
      <c r="N146" s="157" t="s">
        <v>41</v>
      </c>
      <c r="O146" s="53"/>
      <c r="P146" s="158">
        <f t="shared" si="11"/>
        <v>0</v>
      </c>
      <c r="Q146" s="158">
        <v>0</v>
      </c>
      <c r="R146" s="158">
        <f t="shared" si="12"/>
        <v>0</v>
      </c>
      <c r="S146" s="158">
        <v>0</v>
      </c>
      <c r="T146" s="159">
        <f t="shared" si="13"/>
        <v>0</v>
      </c>
      <c r="AR146" s="160" t="s">
        <v>141</v>
      </c>
      <c r="AT146" s="160" t="s">
        <v>136</v>
      </c>
      <c r="AU146" s="160" t="s">
        <v>142</v>
      </c>
      <c r="AY146" s="15" t="s">
        <v>131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5" t="s">
        <v>84</v>
      </c>
      <c r="BK146" s="161">
        <f t="shared" si="19"/>
        <v>0</v>
      </c>
      <c r="BL146" s="15" t="s">
        <v>141</v>
      </c>
      <c r="BM146" s="160" t="s">
        <v>365</v>
      </c>
    </row>
    <row r="147" spans="2:65" s="1" customFormat="1" ht="14.45" customHeight="1">
      <c r="B147" s="148"/>
      <c r="C147" s="162" t="s">
        <v>221</v>
      </c>
      <c r="D147" s="162" t="s">
        <v>165</v>
      </c>
      <c r="E147" s="163" t="s">
        <v>366</v>
      </c>
      <c r="F147" s="164" t="s">
        <v>367</v>
      </c>
      <c r="G147" s="165" t="s">
        <v>152</v>
      </c>
      <c r="H147" s="166">
        <v>4</v>
      </c>
      <c r="I147" s="167"/>
      <c r="J147" s="168">
        <f t="shared" si="10"/>
        <v>0</v>
      </c>
      <c r="K147" s="164" t="s">
        <v>140</v>
      </c>
      <c r="L147" s="169"/>
      <c r="M147" s="170" t="s">
        <v>1</v>
      </c>
      <c r="N147" s="171" t="s">
        <v>41</v>
      </c>
      <c r="O147" s="53"/>
      <c r="P147" s="158">
        <f t="shared" si="11"/>
        <v>0</v>
      </c>
      <c r="Q147" s="158">
        <v>6.0000000000000002E-5</v>
      </c>
      <c r="R147" s="158">
        <f t="shared" si="12"/>
        <v>2.4000000000000001E-4</v>
      </c>
      <c r="S147" s="158">
        <v>0</v>
      </c>
      <c r="T147" s="159">
        <f t="shared" si="13"/>
        <v>0</v>
      </c>
      <c r="AR147" s="160" t="s">
        <v>168</v>
      </c>
      <c r="AT147" s="160" t="s">
        <v>165</v>
      </c>
      <c r="AU147" s="160" t="s">
        <v>142</v>
      </c>
      <c r="AY147" s="15" t="s">
        <v>131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5" t="s">
        <v>84</v>
      </c>
      <c r="BK147" s="161">
        <f t="shared" si="19"/>
        <v>0</v>
      </c>
      <c r="BL147" s="15" t="s">
        <v>141</v>
      </c>
      <c r="BM147" s="160" t="s">
        <v>368</v>
      </c>
    </row>
    <row r="148" spans="2:65" s="1" customFormat="1" ht="21.6" customHeight="1">
      <c r="B148" s="148"/>
      <c r="C148" s="149" t="s">
        <v>226</v>
      </c>
      <c r="D148" s="149" t="s">
        <v>136</v>
      </c>
      <c r="E148" s="150" t="s">
        <v>369</v>
      </c>
      <c r="F148" s="151" t="s">
        <v>364</v>
      </c>
      <c r="G148" s="152" t="s">
        <v>152</v>
      </c>
      <c r="H148" s="153">
        <v>5</v>
      </c>
      <c r="I148" s="154"/>
      <c r="J148" s="155">
        <f t="shared" si="10"/>
        <v>0</v>
      </c>
      <c r="K148" s="151" t="s">
        <v>1</v>
      </c>
      <c r="L148" s="30"/>
      <c r="M148" s="156" t="s">
        <v>1</v>
      </c>
      <c r="N148" s="157" t="s">
        <v>41</v>
      </c>
      <c r="O148" s="53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AR148" s="160" t="s">
        <v>141</v>
      </c>
      <c r="AT148" s="160" t="s">
        <v>136</v>
      </c>
      <c r="AU148" s="160" t="s">
        <v>142</v>
      </c>
      <c r="AY148" s="15" t="s">
        <v>131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5" t="s">
        <v>84</v>
      </c>
      <c r="BK148" s="161">
        <f t="shared" si="19"/>
        <v>0</v>
      </c>
      <c r="BL148" s="15" t="s">
        <v>141</v>
      </c>
      <c r="BM148" s="160" t="s">
        <v>370</v>
      </c>
    </row>
    <row r="149" spans="2:65" s="1" customFormat="1" ht="14.45" customHeight="1">
      <c r="B149" s="148"/>
      <c r="C149" s="162" t="s">
        <v>7</v>
      </c>
      <c r="D149" s="162" t="s">
        <v>165</v>
      </c>
      <c r="E149" s="163" t="s">
        <v>371</v>
      </c>
      <c r="F149" s="164" t="s">
        <v>372</v>
      </c>
      <c r="G149" s="165" t="s">
        <v>152</v>
      </c>
      <c r="H149" s="166">
        <v>5</v>
      </c>
      <c r="I149" s="167"/>
      <c r="J149" s="168">
        <f t="shared" si="10"/>
        <v>0</v>
      </c>
      <c r="K149" s="164" t="s">
        <v>140</v>
      </c>
      <c r="L149" s="169"/>
      <c r="M149" s="170" t="s">
        <v>1</v>
      </c>
      <c r="N149" s="171" t="s">
        <v>41</v>
      </c>
      <c r="O149" s="53"/>
      <c r="P149" s="158">
        <f t="shared" si="11"/>
        <v>0</v>
      </c>
      <c r="Q149" s="158">
        <v>6.0000000000000002E-5</v>
      </c>
      <c r="R149" s="158">
        <f t="shared" si="12"/>
        <v>3.0000000000000003E-4</v>
      </c>
      <c r="S149" s="158">
        <v>0</v>
      </c>
      <c r="T149" s="159">
        <f t="shared" si="13"/>
        <v>0</v>
      </c>
      <c r="AR149" s="160" t="s">
        <v>168</v>
      </c>
      <c r="AT149" s="160" t="s">
        <v>165</v>
      </c>
      <c r="AU149" s="160" t="s">
        <v>142</v>
      </c>
      <c r="AY149" s="15" t="s">
        <v>131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5" t="s">
        <v>84</v>
      </c>
      <c r="BK149" s="161">
        <f t="shared" si="19"/>
        <v>0</v>
      </c>
      <c r="BL149" s="15" t="s">
        <v>141</v>
      </c>
      <c r="BM149" s="160" t="s">
        <v>373</v>
      </c>
    </row>
    <row r="150" spans="2:65" s="1" customFormat="1" ht="14.45" customHeight="1">
      <c r="B150" s="148"/>
      <c r="C150" s="149" t="s">
        <v>235</v>
      </c>
      <c r="D150" s="149" t="s">
        <v>136</v>
      </c>
      <c r="E150" s="150" t="s">
        <v>374</v>
      </c>
      <c r="F150" s="151" t="s">
        <v>375</v>
      </c>
      <c r="G150" s="152" t="s">
        <v>152</v>
      </c>
      <c r="H150" s="153">
        <v>5</v>
      </c>
      <c r="I150" s="154"/>
      <c r="J150" s="155">
        <f t="shared" si="10"/>
        <v>0</v>
      </c>
      <c r="K150" s="151" t="s">
        <v>140</v>
      </c>
      <c r="L150" s="30"/>
      <c r="M150" s="156" t="s">
        <v>1</v>
      </c>
      <c r="N150" s="157" t="s">
        <v>41</v>
      </c>
      <c r="O150" s="53"/>
      <c r="P150" s="158">
        <f t="shared" si="11"/>
        <v>0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AR150" s="160" t="s">
        <v>141</v>
      </c>
      <c r="AT150" s="160" t="s">
        <v>136</v>
      </c>
      <c r="AU150" s="160" t="s">
        <v>142</v>
      </c>
      <c r="AY150" s="15" t="s">
        <v>131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5" t="s">
        <v>84</v>
      </c>
      <c r="BK150" s="161">
        <f t="shared" si="19"/>
        <v>0</v>
      </c>
      <c r="BL150" s="15" t="s">
        <v>141</v>
      </c>
      <c r="BM150" s="160" t="s">
        <v>376</v>
      </c>
    </row>
    <row r="151" spans="2:65" s="1" customFormat="1" ht="14.45" customHeight="1">
      <c r="B151" s="148"/>
      <c r="C151" s="162" t="s">
        <v>243</v>
      </c>
      <c r="D151" s="162" t="s">
        <v>165</v>
      </c>
      <c r="E151" s="163" t="s">
        <v>377</v>
      </c>
      <c r="F151" s="164" t="s">
        <v>378</v>
      </c>
      <c r="G151" s="165" t="s">
        <v>152</v>
      </c>
      <c r="H151" s="166">
        <v>1</v>
      </c>
      <c r="I151" s="167"/>
      <c r="J151" s="168">
        <f t="shared" si="10"/>
        <v>0</v>
      </c>
      <c r="K151" s="164" t="s">
        <v>140</v>
      </c>
      <c r="L151" s="169"/>
      <c r="M151" s="170" t="s">
        <v>1</v>
      </c>
      <c r="N151" s="171" t="s">
        <v>41</v>
      </c>
      <c r="O151" s="53"/>
      <c r="P151" s="158">
        <f t="shared" si="11"/>
        <v>0</v>
      </c>
      <c r="Q151" s="158">
        <v>4.0000000000000002E-4</v>
      </c>
      <c r="R151" s="158">
        <f t="shared" si="12"/>
        <v>4.0000000000000002E-4</v>
      </c>
      <c r="S151" s="158">
        <v>0</v>
      </c>
      <c r="T151" s="159">
        <f t="shared" si="13"/>
        <v>0</v>
      </c>
      <c r="AR151" s="160" t="s">
        <v>168</v>
      </c>
      <c r="AT151" s="160" t="s">
        <v>165</v>
      </c>
      <c r="AU151" s="160" t="s">
        <v>142</v>
      </c>
      <c r="AY151" s="15" t="s">
        <v>131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5" t="s">
        <v>84</v>
      </c>
      <c r="BK151" s="161">
        <f t="shared" si="19"/>
        <v>0</v>
      </c>
      <c r="BL151" s="15" t="s">
        <v>141</v>
      </c>
      <c r="BM151" s="160" t="s">
        <v>379</v>
      </c>
    </row>
    <row r="152" spans="2:65" s="1" customFormat="1" ht="14.45" customHeight="1">
      <c r="B152" s="148"/>
      <c r="C152" s="162" t="s">
        <v>380</v>
      </c>
      <c r="D152" s="162" t="s">
        <v>165</v>
      </c>
      <c r="E152" s="163" t="s">
        <v>381</v>
      </c>
      <c r="F152" s="164" t="s">
        <v>382</v>
      </c>
      <c r="G152" s="165" t="s">
        <v>152</v>
      </c>
      <c r="H152" s="166">
        <v>4</v>
      </c>
      <c r="I152" s="167"/>
      <c r="J152" s="168">
        <f t="shared" si="10"/>
        <v>0</v>
      </c>
      <c r="K152" s="164" t="s">
        <v>140</v>
      </c>
      <c r="L152" s="169"/>
      <c r="M152" s="170" t="s">
        <v>1</v>
      </c>
      <c r="N152" s="171" t="s">
        <v>41</v>
      </c>
      <c r="O152" s="53"/>
      <c r="P152" s="158">
        <f t="shared" si="11"/>
        <v>0</v>
      </c>
      <c r="Q152" s="158">
        <v>4.0000000000000002E-4</v>
      </c>
      <c r="R152" s="158">
        <f t="shared" si="12"/>
        <v>1.6000000000000001E-3</v>
      </c>
      <c r="S152" s="158">
        <v>0</v>
      </c>
      <c r="T152" s="159">
        <f t="shared" si="13"/>
        <v>0</v>
      </c>
      <c r="AR152" s="160" t="s">
        <v>168</v>
      </c>
      <c r="AT152" s="160" t="s">
        <v>165</v>
      </c>
      <c r="AU152" s="160" t="s">
        <v>142</v>
      </c>
      <c r="AY152" s="15" t="s">
        <v>131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5" t="s">
        <v>84</v>
      </c>
      <c r="BK152" s="161">
        <f t="shared" si="19"/>
        <v>0</v>
      </c>
      <c r="BL152" s="15" t="s">
        <v>141</v>
      </c>
      <c r="BM152" s="160" t="s">
        <v>383</v>
      </c>
    </row>
    <row r="153" spans="2:65" s="1" customFormat="1" ht="14.45" customHeight="1">
      <c r="B153" s="148"/>
      <c r="C153" s="149" t="s">
        <v>384</v>
      </c>
      <c r="D153" s="149" t="s">
        <v>136</v>
      </c>
      <c r="E153" s="150" t="s">
        <v>385</v>
      </c>
      <c r="F153" s="151" t="s">
        <v>375</v>
      </c>
      <c r="G153" s="152" t="s">
        <v>152</v>
      </c>
      <c r="H153" s="153">
        <v>1</v>
      </c>
      <c r="I153" s="154"/>
      <c r="J153" s="155">
        <f t="shared" si="10"/>
        <v>0</v>
      </c>
      <c r="K153" s="151" t="s">
        <v>1</v>
      </c>
      <c r="L153" s="30"/>
      <c r="M153" s="156" t="s">
        <v>1</v>
      </c>
      <c r="N153" s="157" t="s">
        <v>41</v>
      </c>
      <c r="O153" s="53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AR153" s="160" t="s">
        <v>141</v>
      </c>
      <c r="AT153" s="160" t="s">
        <v>136</v>
      </c>
      <c r="AU153" s="160" t="s">
        <v>142</v>
      </c>
      <c r="AY153" s="15" t="s">
        <v>131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5" t="s">
        <v>84</v>
      </c>
      <c r="BK153" s="161">
        <f t="shared" si="19"/>
        <v>0</v>
      </c>
      <c r="BL153" s="15" t="s">
        <v>141</v>
      </c>
      <c r="BM153" s="160" t="s">
        <v>386</v>
      </c>
    </row>
    <row r="154" spans="2:65" s="1" customFormat="1" ht="14.45" customHeight="1">
      <c r="B154" s="148"/>
      <c r="C154" s="162" t="s">
        <v>387</v>
      </c>
      <c r="D154" s="162" t="s">
        <v>165</v>
      </c>
      <c r="E154" s="163" t="s">
        <v>388</v>
      </c>
      <c r="F154" s="164" t="s">
        <v>382</v>
      </c>
      <c r="G154" s="165" t="s">
        <v>152</v>
      </c>
      <c r="H154" s="166">
        <v>1</v>
      </c>
      <c r="I154" s="167"/>
      <c r="J154" s="168">
        <f t="shared" si="10"/>
        <v>0</v>
      </c>
      <c r="K154" s="164" t="s">
        <v>1</v>
      </c>
      <c r="L154" s="169"/>
      <c r="M154" s="170" t="s">
        <v>1</v>
      </c>
      <c r="N154" s="171" t="s">
        <v>41</v>
      </c>
      <c r="O154" s="53"/>
      <c r="P154" s="158">
        <f t="shared" si="11"/>
        <v>0</v>
      </c>
      <c r="Q154" s="158">
        <v>4.0000000000000002E-4</v>
      </c>
      <c r="R154" s="158">
        <f t="shared" si="12"/>
        <v>4.0000000000000002E-4</v>
      </c>
      <c r="S154" s="158">
        <v>0</v>
      </c>
      <c r="T154" s="159">
        <f t="shared" si="13"/>
        <v>0</v>
      </c>
      <c r="AR154" s="160" t="s">
        <v>168</v>
      </c>
      <c r="AT154" s="160" t="s">
        <v>165</v>
      </c>
      <c r="AU154" s="160" t="s">
        <v>142</v>
      </c>
      <c r="AY154" s="15" t="s">
        <v>131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5" t="s">
        <v>84</v>
      </c>
      <c r="BK154" s="161">
        <f t="shared" si="19"/>
        <v>0</v>
      </c>
      <c r="BL154" s="15" t="s">
        <v>141</v>
      </c>
      <c r="BM154" s="160" t="s">
        <v>389</v>
      </c>
    </row>
    <row r="155" spans="2:65" s="1" customFormat="1" ht="21.6" customHeight="1">
      <c r="B155" s="148"/>
      <c r="C155" s="149" t="s">
        <v>390</v>
      </c>
      <c r="D155" s="149" t="s">
        <v>136</v>
      </c>
      <c r="E155" s="150" t="s">
        <v>391</v>
      </c>
      <c r="F155" s="151" t="s">
        <v>392</v>
      </c>
      <c r="G155" s="152" t="s">
        <v>152</v>
      </c>
      <c r="H155" s="153">
        <v>2</v>
      </c>
      <c r="I155" s="154"/>
      <c r="J155" s="155">
        <f t="shared" si="10"/>
        <v>0</v>
      </c>
      <c r="K155" s="151" t="s">
        <v>140</v>
      </c>
      <c r="L155" s="30"/>
      <c r="M155" s="156" t="s">
        <v>1</v>
      </c>
      <c r="N155" s="157" t="s">
        <v>41</v>
      </c>
      <c r="O155" s="53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AR155" s="160" t="s">
        <v>141</v>
      </c>
      <c r="AT155" s="160" t="s">
        <v>136</v>
      </c>
      <c r="AU155" s="160" t="s">
        <v>142</v>
      </c>
      <c r="AY155" s="15" t="s">
        <v>131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5" t="s">
        <v>84</v>
      </c>
      <c r="BK155" s="161">
        <f t="shared" si="19"/>
        <v>0</v>
      </c>
      <c r="BL155" s="15" t="s">
        <v>141</v>
      </c>
      <c r="BM155" s="160" t="s">
        <v>393</v>
      </c>
    </row>
    <row r="156" spans="2:65" s="1" customFormat="1" ht="14.45" customHeight="1">
      <c r="B156" s="148"/>
      <c r="C156" s="162" t="s">
        <v>394</v>
      </c>
      <c r="D156" s="162" t="s">
        <v>165</v>
      </c>
      <c r="E156" s="163" t="s">
        <v>395</v>
      </c>
      <c r="F156" s="164" t="s">
        <v>396</v>
      </c>
      <c r="G156" s="165" t="s">
        <v>152</v>
      </c>
      <c r="H156" s="166">
        <v>2</v>
      </c>
      <c r="I156" s="167"/>
      <c r="J156" s="168">
        <f t="shared" si="10"/>
        <v>0</v>
      </c>
      <c r="K156" s="164" t="s">
        <v>140</v>
      </c>
      <c r="L156" s="169"/>
      <c r="M156" s="170" t="s">
        <v>1</v>
      </c>
      <c r="N156" s="171" t="s">
        <v>41</v>
      </c>
      <c r="O156" s="53"/>
      <c r="P156" s="158">
        <f t="shared" si="11"/>
        <v>0</v>
      </c>
      <c r="Q156" s="158">
        <v>4.0000000000000001E-3</v>
      </c>
      <c r="R156" s="158">
        <f t="shared" si="12"/>
        <v>8.0000000000000002E-3</v>
      </c>
      <c r="S156" s="158">
        <v>0</v>
      </c>
      <c r="T156" s="159">
        <f t="shared" si="13"/>
        <v>0</v>
      </c>
      <c r="AR156" s="160" t="s">
        <v>168</v>
      </c>
      <c r="AT156" s="160" t="s">
        <v>165</v>
      </c>
      <c r="AU156" s="160" t="s">
        <v>142</v>
      </c>
      <c r="AY156" s="15" t="s">
        <v>131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5" t="s">
        <v>84</v>
      </c>
      <c r="BK156" s="161">
        <f t="shared" si="19"/>
        <v>0</v>
      </c>
      <c r="BL156" s="15" t="s">
        <v>141</v>
      </c>
      <c r="BM156" s="160" t="s">
        <v>397</v>
      </c>
    </row>
    <row r="157" spans="2:65" s="1" customFormat="1" ht="14.45" customHeight="1">
      <c r="B157" s="148"/>
      <c r="C157" s="149" t="s">
        <v>398</v>
      </c>
      <c r="D157" s="149" t="s">
        <v>136</v>
      </c>
      <c r="E157" s="150" t="s">
        <v>399</v>
      </c>
      <c r="F157" s="151" t="s">
        <v>400</v>
      </c>
      <c r="G157" s="152" t="s">
        <v>152</v>
      </c>
      <c r="H157" s="153">
        <v>4</v>
      </c>
      <c r="I157" s="154"/>
      <c r="J157" s="155">
        <f t="shared" si="10"/>
        <v>0</v>
      </c>
      <c r="K157" s="151" t="s">
        <v>140</v>
      </c>
      <c r="L157" s="30"/>
      <c r="M157" s="156" t="s">
        <v>1</v>
      </c>
      <c r="N157" s="157" t="s">
        <v>41</v>
      </c>
      <c r="O157" s="53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AR157" s="160" t="s">
        <v>141</v>
      </c>
      <c r="AT157" s="160" t="s">
        <v>136</v>
      </c>
      <c r="AU157" s="160" t="s">
        <v>142</v>
      </c>
      <c r="AY157" s="15" t="s">
        <v>131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5" t="s">
        <v>84</v>
      </c>
      <c r="BK157" s="161">
        <f t="shared" si="19"/>
        <v>0</v>
      </c>
      <c r="BL157" s="15" t="s">
        <v>141</v>
      </c>
      <c r="BM157" s="160" t="s">
        <v>401</v>
      </c>
    </row>
    <row r="158" spans="2:65" s="1" customFormat="1" ht="21.6" customHeight="1">
      <c r="B158" s="148"/>
      <c r="C158" s="149" t="s">
        <v>402</v>
      </c>
      <c r="D158" s="149" t="s">
        <v>136</v>
      </c>
      <c r="E158" s="150" t="s">
        <v>403</v>
      </c>
      <c r="F158" s="151" t="s">
        <v>404</v>
      </c>
      <c r="G158" s="152" t="s">
        <v>152</v>
      </c>
      <c r="H158" s="153">
        <v>1</v>
      </c>
      <c r="I158" s="154"/>
      <c r="J158" s="155">
        <f t="shared" si="10"/>
        <v>0</v>
      </c>
      <c r="K158" s="151" t="s">
        <v>140</v>
      </c>
      <c r="L158" s="30"/>
      <c r="M158" s="156" t="s">
        <v>1</v>
      </c>
      <c r="N158" s="157" t="s">
        <v>41</v>
      </c>
      <c r="O158" s="53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AR158" s="160" t="s">
        <v>141</v>
      </c>
      <c r="AT158" s="160" t="s">
        <v>136</v>
      </c>
      <c r="AU158" s="160" t="s">
        <v>142</v>
      </c>
      <c r="AY158" s="15" t="s">
        <v>131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5" t="s">
        <v>84</v>
      </c>
      <c r="BK158" s="161">
        <f t="shared" si="19"/>
        <v>0</v>
      </c>
      <c r="BL158" s="15" t="s">
        <v>141</v>
      </c>
      <c r="BM158" s="160" t="s">
        <v>405</v>
      </c>
    </row>
    <row r="159" spans="2:65" s="1" customFormat="1" ht="14.45" customHeight="1">
      <c r="B159" s="148"/>
      <c r="C159" s="149" t="s">
        <v>406</v>
      </c>
      <c r="D159" s="149" t="s">
        <v>136</v>
      </c>
      <c r="E159" s="150" t="s">
        <v>407</v>
      </c>
      <c r="F159" s="151" t="s">
        <v>408</v>
      </c>
      <c r="G159" s="152" t="s">
        <v>139</v>
      </c>
      <c r="H159" s="153">
        <v>5</v>
      </c>
      <c r="I159" s="154"/>
      <c r="J159" s="155">
        <f t="shared" si="10"/>
        <v>0</v>
      </c>
      <c r="K159" s="151" t="s">
        <v>140</v>
      </c>
      <c r="L159" s="30"/>
      <c r="M159" s="156" t="s">
        <v>1</v>
      </c>
      <c r="N159" s="157" t="s">
        <v>41</v>
      </c>
      <c r="O159" s="53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AR159" s="160" t="s">
        <v>141</v>
      </c>
      <c r="AT159" s="160" t="s">
        <v>136</v>
      </c>
      <c r="AU159" s="160" t="s">
        <v>142</v>
      </c>
      <c r="AY159" s="15" t="s">
        <v>131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5" t="s">
        <v>84</v>
      </c>
      <c r="BK159" s="161">
        <f t="shared" si="19"/>
        <v>0</v>
      </c>
      <c r="BL159" s="15" t="s">
        <v>141</v>
      </c>
      <c r="BM159" s="160" t="s">
        <v>409</v>
      </c>
    </row>
    <row r="160" spans="2:65" s="1" customFormat="1" ht="14.45" customHeight="1">
      <c r="B160" s="148"/>
      <c r="C160" s="149" t="s">
        <v>410</v>
      </c>
      <c r="D160" s="149" t="s">
        <v>136</v>
      </c>
      <c r="E160" s="150" t="s">
        <v>411</v>
      </c>
      <c r="F160" s="151" t="s">
        <v>412</v>
      </c>
      <c r="G160" s="152" t="s">
        <v>152</v>
      </c>
      <c r="H160" s="153">
        <v>2</v>
      </c>
      <c r="I160" s="154"/>
      <c r="J160" s="155">
        <f t="shared" si="10"/>
        <v>0</v>
      </c>
      <c r="K160" s="151" t="s">
        <v>140</v>
      </c>
      <c r="L160" s="30"/>
      <c r="M160" s="156" t="s">
        <v>1</v>
      </c>
      <c r="N160" s="157" t="s">
        <v>41</v>
      </c>
      <c r="O160" s="53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AR160" s="160" t="s">
        <v>141</v>
      </c>
      <c r="AT160" s="160" t="s">
        <v>136</v>
      </c>
      <c r="AU160" s="160" t="s">
        <v>142</v>
      </c>
      <c r="AY160" s="15" t="s">
        <v>131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5" t="s">
        <v>84</v>
      </c>
      <c r="BK160" s="161">
        <f t="shared" si="19"/>
        <v>0</v>
      </c>
      <c r="BL160" s="15" t="s">
        <v>141</v>
      </c>
      <c r="BM160" s="160" t="s">
        <v>413</v>
      </c>
    </row>
    <row r="161" spans="2:65" s="1" customFormat="1" ht="14.45" customHeight="1">
      <c r="B161" s="148"/>
      <c r="C161" s="149" t="s">
        <v>414</v>
      </c>
      <c r="D161" s="149" t="s">
        <v>136</v>
      </c>
      <c r="E161" s="150" t="s">
        <v>415</v>
      </c>
      <c r="F161" s="151" t="s">
        <v>416</v>
      </c>
      <c r="G161" s="152" t="s">
        <v>180</v>
      </c>
      <c r="H161" s="153">
        <v>1</v>
      </c>
      <c r="I161" s="154"/>
      <c r="J161" s="155">
        <f t="shared" si="10"/>
        <v>0</v>
      </c>
      <c r="K161" s="151" t="s">
        <v>140</v>
      </c>
      <c r="L161" s="30"/>
      <c r="M161" s="156" t="s">
        <v>1</v>
      </c>
      <c r="N161" s="157" t="s">
        <v>41</v>
      </c>
      <c r="O161" s="53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AR161" s="160" t="s">
        <v>141</v>
      </c>
      <c r="AT161" s="160" t="s">
        <v>136</v>
      </c>
      <c r="AU161" s="160" t="s">
        <v>142</v>
      </c>
      <c r="AY161" s="15" t="s">
        <v>131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5" t="s">
        <v>84</v>
      </c>
      <c r="BK161" s="161">
        <f t="shared" si="19"/>
        <v>0</v>
      </c>
      <c r="BL161" s="15" t="s">
        <v>141</v>
      </c>
      <c r="BM161" s="160" t="s">
        <v>417</v>
      </c>
    </row>
    <row r="162" spans="2:65" s="1" customFormat="1" ht="21.6" customHeight="1">
      <c r="B162" s="148"/>
      <c r="C162" s="149" t="s">
        <v>418</v>
      </c>
      <c r="D162" s="149" t="s">
        <v>136</v>
      </c>
      <c r="E162" s="150" t="s">
        <v>419</v>
      </c>
      <c r="F162" s="151" t="s">
        <v>420</v>
      </c>
      <c r="G162" s="152" t="s">
        <v>421</v>
      </c>
      <c r="H162" s="153">
        <v>0.3</v>
      </c>
      <c r="I162" s="154"/>
      <c r="J162" s="155">
        <f t="shared" si="10"/>
        <v>0</v>
      </c>
      <c r="K162" s="151" t="s">
        <v>140</v>
      </c>
      <c r="L162" s="30"/>
      <c r="M162" s="156" t="s">
        <v>1</v>
      </c>
      <c r="N162" s="157" t="s">
        <v>41</v>
      </c>
      <c r="O162" s="53"/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AR162" s="160" t="s">
        <v>141</v>
      </c>
      <c r="AT162" s="160" t="s">
        <v>136</v>
      </c>
      <c r="AU162" s="160" t="s">
        <v>142</v>
      </c>
      <c r="AY162" s="15" t="s">
        <v>131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5" t="s">
        <v>84</v>
      </c>
      <c r="BK162" s="161">
        <f t="shared" si="19"/>
        <v>0</v>
      </c>
      <c r="BL162" s="15" t="s">
        <v>141</v>
      </c>
      <c r="BM162" s="160" t="s">
        <v>422</v>
      </c>
    </row>
    <row r="163" spans="2:65" s="11" customFormat="1" ht="25.9" customHeight="1">
      <c r="B163" s="135"/>
      <c r="D163" s="136" t="s">
        <v>75</v>
      </c>
      <c r="E163" s="137" t="s">
        <v>165</v>
      </c>
      <c r="F163" s="137" t="s">
        <v>296</v>
      </c>
      <c r="I163" s="138"/>
      <c r="J163" s="139">
        <f>BK163</f>
        <v>0</v>
      </c>
      <c r="L163" s="135"/>
      <c r="M163" s="140"/>
      <c r="N163" s="141"/>
      <c r="O163" s="141"/>
      <c r="P163" s="142">
        <f>P164</f>
        <v>0</v>
      </c>
      <c r="Q163" s="141"/>
      <c r="R163" s="142">
        <f>R164</f>
        <v>0</v>
      </c>
      <c r="S163" s="141"/>
      <c r="T163" s="143">
        <f>T164</f>
        <v>0</v>
      </c>
      <c r="AR163" s="136" t="s">
        <v>142</v>
      </c>
      <c r="AT163" s="144" t="s">
        <v>75</v>
      </c>
      <c r="AU163" s="144" t="s">
        <v>76</v>
      </c>
      <c r="AY163" s="136" t="s">
        <v>131</v>
      </c>
      <c r="BK163" s="145">
        <f>BK164</f>
        <v>0</v>
      </c>
    </row>
    <row r="164" spans="2:65" s="11" customFormat="1" ht="22.9" customHeight="1">
      <c r="B164" s="135"/>
      <c r="D164" s="136" t="s">
        <v>75</v>
      </c>
      <c r="E164" s="146" t="s">
        <v>423</v>
      </c>
      <c r="F164" s="146" t="s">
        <v>424</v>
      </c>
      <c r="I164" s="138"/>
      <c r="J164" s="147">
        <f>BK164</f>
        <v>0</v>
      </c>
      <c r="L164" s="135"/>
      <c r="M164" s="140"/>
      <c r="N164" s="141"/>
      <c r="O164" s="141"/>
      <c r="P164" s="142">
        <f>SUM(P165:P168)</f>
        <v>0</v>
      </c>
      <c r="Q164" s="141"/>
      <c r="R164" s="142">
        <f>SUM(R165:R168)</f>
        <v>0</v>
      </c>
      <c r="S164" s="141"/>
      <c r="T164" s="143">
        <f>SUM(T165:T168)</f>
        <v>0</v>
      </c>
      <c r="AR164" s="136" t="s">
        <v>142</v>
      </c>
      <c r="AT164" s="144" t="s">
        <v>75</v>
      </c>
      <c r="AU164" s="144" t="s">
        <v>84</v>
      </c>
      <c r="AY164" s="136" t="s">
        <v>131</v>
      </c>
      <c r="BK164" s="145">
        <f>SUM(BK165:BK168)</f>
        <v>0</v>
      </c>
    </row>
    <row r="165" spans="2:65" s="1" customFormat="1" ht="21.6" customHeight="1">
      <c r="B165" s="148"/>
      <c r="C165" s="149" t="s">
        <v>425</v>
      </c>
      <c r="D165" s="149" t="s">
        <v>136</v>
      </c>
      <c r="E165" s="150" t="s">
        <v>426</v>
      </c>
      <c r="F165" s="151" t="s">
        <v>427</v>
      </c>
      <c r="G165" s="152" t="s">
        <v>428</v>
      </c>
      <c r="H165" s="153">
        <v>5</v>
      </c>
      <c r="I165" s="154"/>
      <c r="J165" s="155">
        <f>ROUND(I165*H165,2)</f>
        <v>0</v>
      </c>
      <c r="K165" s="151" t="s">
        <v>140</v>
      </c>
      <c r="L165" s="30"/>
      <c r="M165" s="156" t="s">
        <v>1</v>
      </c>
      <c r="N165" s="157" t="s">
        <v>41</v>
      </c>
      <c r="O165" s="53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AR165" s="160" t="s">
        <v>302</v>
      </c>
      <c r="AT165" s="160" t="s">
        <v>136</v>
      </c>
      <c r="AU165" s="160" t="s">
        <v>86</v>
      </c>
      <c r="AY165" s="15" t="s">
        <v>131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5" t="s">
        <v>84</v>
      </c>
      <c r="BK165" s="161">
        <f>ROUND(I165*H165,2)</f>
        <v>0</v>
      </c>
      <c r="BL165" s="15" t="s">
        <v>302</v>
      </c>
      <c r="BM165" s="160" t="s">
        <v>429</v>
      </c>
    </row>
    <row r="166" spans="2:65" s="1" customFormat="1" ht="14.45" customHeight="1">
      <c r="B166" s="148"/>
      <c r="C166" s="149" t="s">
        <v>430</v>
      </c>
      <c r="D166" s="149" t="s">
        <v>136</v>
      </c>
      <c r="E166" s="150" t="s">
        <v>431</v>
      </c>
      <c r="F166" s="151" t="s">
        <v>432</v>
      </c>
      <c r="G166" s="152" t="s">
        <v>433</v>
      </c>
      <c r="H166" s="153">
        <v>5</v>
      </c>
      <c r="I166" s="154"/>
      <c r="J166" s="155">
        <f>ROUND(I166*H166,2)</f>
        <v>0</v>
      </c>
      <c r="K166" s="151" t="s">
        <v>140</v>
      </c>
      <c r="L166" s="30"/>
      <c r="M166" s="156" t="s">
        <v>1</v>
      </c>
      <c r="N166" s="157" t="s">
        <v>41</v>
      </c>
      <c r="O166" s="53"/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AR166" s="160" t="s">
        <v>302</v>
      </c>
      <c r="AT166" s="160" t="s">
        <v>136</v>
      </c>
      <c r="AU166" s="160" t="s">
        <v>86</v>
      </c>
      <c r="AY166" s="15" t="s">
        <v>131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5" t="s">
        <v>84</v>
      </c>
      <c r="BK166" s="161">
        <f>ROUND(I166*H166,2)</f>
        <v>0</v>
      </c>
      <c r="BL166" s="15" t="s">
        <v>302</v>
      </c>
      <c r="BM166" s="160" t="s">
        <v>434</v>
      </c>
    </row>
    <row r="167" spans="2:65" s="1" customFormat="1" ht="21.6" customHeight="1">
      <c r="B167" s="148"/>
      <c r="C167" s="149" t="s">
        <v>435</v>
      </c>
      <c r="D167" s="149" t="s">
        <v>136</v>
      </c>
      <c r="E167" s="150" t="s">
        <v>436</v>
      </c>
      <c r="F167" s="151" t="s">
        <v>437</v>
      </c>
      <c r="G167" s="152" t="s">
        <v>152</v>
      </c>
      <c r="H167" s="153">
        <v>5</v>
      </c>
      <c r="I167" s="154"/>
      <c r="J167" s="155">
        <f>ROUND(I167*H167,2)</f>
        <v>0</v>
      </c>
      <c r="K167" s="151" t="s">
        <v>140</v>
      </c>
      <c r="L167" s="30"/>
      <c r="M167" s="156" t="s">
        <v>1</v>
      </c>
      <c r="N167" s="157" t="s">
        <v>41</v>
      </c>
      <c r="O167" s="53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AR167" s="160" t="s">
        <v>302</v>
      </c>
      <c r="AT167" s="160" t="s">
        <v>136</v>
      </c>
      <c r="AU167" s="160" t="s">
        <v>86</v>
      </c>
      <c r="AY167" s="15" t="s">
        <v>131</v>
      </c>
      <c r="BE167" s="161">
        <f>IF(N167="základní",J167,0)</f>
        <v>0</v>
      </c>
      <c r="BF167" s="161">
        <f>IF(N167="snížená",J167,0)</f>
        <v>0</v>
      </c>
      <c r="BG167" s="161">
        <f>IF(N167="zákl. přenesená",J167,0)</f>
        <v>0</v>
      </c>
      <c r="BH167" s="161">
        <f>IF(N167="sníž. přenesená",J167,0)</f>
        <v>0</v>
      </c>
      <c r="BI167" s="161">
        <f>IF(N167="nulová",J167,0)</f>
        <v>0</v>
      </c>
      <c r="BJ167" s="15" t="s">
        <v>84</v>
      </c>
      <c r="BK167" s="161">
        <f>ROUND(I167*H167,2)</f>
        <v>0</v>
      </c>
      <c r="BL167" s="15" t="s">
        <v>302</v>
      </c>
      <c r="BM167" s="160" t="s">
        <v>438</v>
      </c>
    </row>
    <row r="168" spans="2:65" s="1" customFormat="1" ht="21.6" customHeight="1">
      <c r="B168" s="148"/>
      <c r="C168" s="149" t="s">
        <v>439</v>
      </c>
      <c r="D168" s="149" t="s">
        <v>136</v>
      </c>
      <c r="E168" s="150" t="s">
        <v>440</v>
      </c>
      <c r="F168" s="151" t="s">
        <v>441</v>
      </c>
      <c r="G168" s="152" t="s">
        <v>152</v>
      </c>
      <c r="H168" s="153">
        <v>5</v>
      </c>
      <c r="I168" s="154"/>
      <c r="J168" s="155">
        <f>ROUND(I168*H168,2)</f>
        <v>0</v>
      </c>
      <c r="K168" s="151" t="s">
        <v>140</v>
      </c>
      <c r="L168" s="30"/>
      <c r="M168" s="156" t="s">
        <v>1</v>
      </c>
      <c r="N168" s="157" t="s">
        <v>41</v>
      </c>
      <c r="O168" s="53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AR168" s="160" t="s">
        <v>302</v>
      </c>
      <c r="AT168" s="160" t="s">
        <v>136</v>
      </c>
      <c r="AU168" s="160" t="s">
        <v>86</v>
      </c>
      <c r="AY168" s="15" t="s">
        <v>131</v>
      </c>
      <c r="BE168" s="161">
        <f>IF(N168="základní",J168,0)</f>
        <v>0</v>
      </c>
      <c r="BF168" s="161">
        <f>IF(N168="snížená",J168,0)</f>
        <v>0</v>
      </c>
      <c r="BG168" s="161">
        <f>IF(N168="zákl. přenesená",J168,0)</f>
        <v>0</v>
      </c>
      <c r="BH168" s="161">
        <f>IF(N168="sníž. přenesená",J168,0)</f>
        <v>0</v>
      </c>
      <c r="BI168" s="161">
        <f>IF(N168="nulová",J168,0)</f>
        <v>0</v>
      </c>
      <c r="BJ168" s="15" t="s">
        <v>84</v>
      </c>
      <c r="BK168" s="161">
        <f>ROUND(I168*H168,2)</f>
        <v>0</v>
      </c>
      <c r="BL168" s="15" t="s">
        <v>302</v>
      </c>
      <c r="BM168" s="160" t="s">
        <v>442</v>
      </c>
    </row>
    <row r="169" spans="2:65" s="11" customFormat="1" ht="25.9" customHeight="1">
      <c r="B169" s="135"/>
      <c r="D169" s="136" t="s">
        <v>75</v>
      </c>
      <c r="E169" s="137" t="s">
        <v>239</v>
      </c>
      <c r="F169" s="137" t="s">
        <v>240</v>
      </c>
      <c r="I169" s="138"/>
      <c r="J169" s="139">
        <f>BK169</f>
        <v>0</v>
      </c>
      <c r="L169" s="135"/>
      <c r="M169" s="140"/>
      <c r="N169" s="141"/>
      <c r="O169" s="141"/>
      <c r="P169" s="142">
        <f>P170</f>
        <v>0</v>
      </c>
      <c r="Q169" s="141"/>
      <c r="R169" s="142">
        <f>R170</f>
        <v>0</v>
      </c>
      <c r="S169" s="141"/>
      <c r="T169" s="143">
        <f>T170</f>
        <v>0</v>
      </c>
      <c r="AR169" s="136" t="s">
        <v>154</v>
      </c>
      <c r="AT169" s="144" t="s">
        <v>75</v>
      </c>
      <c r="AU169" s="144" t="s">
        <v>76</v>
      </c>
      <c r="AY169" s="136" t="s">
        <v>131</v>
      </c>
      <c r="BK169" s="145">
        <f>BK170</f>
        <v>0</v>
      </c>
    </row>
    <row r="170" spans="2:65" s="11" customFormat="1" ht="22.9" customHeight="1">
      <c r="B170" s="135"/>
      <c r="D170" s="136" t="s">
        <v>75</v>
      </c>
      <c r="E170" s="146" t="s">
        <v>443</v>
      </c>
      <c r="F170" s="146" t="s">
        <v>444</v>
      </c>
      <c r="I170" s="138"/>
      <c r="J170" s="147">
        <f>BK170</f>
        <v>0</v>
      </c>
      <c r="L170" s="135"/>
      <c r="M170" s="140"/>
      <c r="N170" s="141"/>
      <c r="O170" s="141"/>
      <c r="P170" s="142">
        <f>SUM(P171:P172)</f>
        <v>0</v>
      </c>
      <c r="Q170" s="141"/>
      <c r="R170" s="142">
        <f>SUM(R171:R172)</f>
        <v>0</v>
      </c>
      <c r="S170" s="141"/>
      <c r="T170" s="143">
        <f>SUM(T171:T172)</f>
        <v>0</v>
      </c>
      <c r="AR170" s="136" t="s">
        <v>154</v>
      </c>
      <c r="AT170" s="144" t="s">
        <v>75</v>
      </c>
      <c r="AU170" s="144" t="s">
        <v>84</v>
      </c>
      <c r="AY170" s="136" t="s">
        <v>131</v>
      </c>
      <c r="BK170" s="145">
        <f>SUM(BK171:BK172)</f>
        <v>0</v>
      </c>
    </row>
    <row r="171" spans="2:65" s="1" customFormat="1" ht="14.45" customHeight="1">
      <c r="B171" s="148"/>
      <c r="C171" s="149" t="s">
        <v>445</v>
      </c>
      <c r="D171" s="149" t="s">
        <v>136</v>
      </c>
      <c r="E171" s="150" t="s">
        <v>446</v>
      </c>
      <c r="F171" s="151" t="s">
        <v>447</v>
      </c>
      <c r="G171" s="152" t="s">
        <v>448</v>
      </c>
      <c r="H171" s="153">
        <v>1</v>
      </c>
      <c r="I171" s="154"/>
      <c r="J171" s="155">
        <f>ROUND(I171*H171,2)</f>
        <v>0</v>
      </c>
      <c r="K171" s="151" t="s">
        <v>140</v>
      </c>
      <c r="L171" s="30"/>
      <c r="M171" s="156" t="s">
        <v>1</v>
      </c>
      <c r="N171" s="157" t="s">
        <v>41</v>
      </c>
      <c r="O171" s="53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AR171" s="160" t="s">
        <v>247</v>
      </c>
      <c r="AT171" s="160" t="s">
        <v>136</v>
      </c>
      <c r="AU171" s="160" t="s">
        <v>86</v>
      </c>
      <c r="AY171" s="15" t="s">
        <v>131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5" t="s">
        <v>84</v>
      </c>
      <c r="BK171" s="161">
        <f>ROUND(I171*H171,2)</f>
        <v>0</v>
      </c>
      <c r="BL171" s="15" t="s">
        <v>247</v>
      </c>
      <c r="BM171" s="160" t="s">
        <v>449</v>
      </c>
    </row>
    <row r="172" spans="2:65" s="1" customFormat="1" ht="19.5">
      <c r="B172" s="30"/>
      <c r="D172" s="172" t="s">
        <v>194</v>
      </c>
      <c r="F172" s="173" t="s">
        <v>450</v>
      </c>
      <c r="I172" s="89"/>
      <c r="L172" s="30"/>
      <c r="M172" s="190"/>
      <c r="N172" s="185"/>
      <c r="O172" s="185"/>
      <c r="P172" s="185"/>
      <c r="Q172" s="185"/>
      <c r="R172" s="185"/>
      <c r="S172" s="185"/>
      <c r="T172" s="191"/>
      <c r="AT172" s="15" t="s">
        <v>194</v>
      </c>
      <c r="AU172" s="15" t="s">
        <v>86</v>
      </c>
    </row>
    <row r="173" spans="2:65" s="1" customFormat="1" ht="6.95" customHeight="1">
      <c r="B173" s="42"/>
      <c r="C173" s="43"/>
      <c r="D173" s="43"/>
      <c r="E173" s="43"/>
      <c r="F173" s="43"/>
      <c r="G173" s="43"/>
      <c r="H173" s="43"/>
      <c r="I173" s="110"/>
      <c r="J173" s="43"/>
      <c r="K173" s="43"/>
      <c r="L173" s="30"/>
    </row>
  </sheetData>
  <autoFilter ref="C122:K17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74"/>
  <sheetViews>
    <sheetView showGridLines="0" tabSelected="1" topLeftCell="A122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98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B ve 2.NP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451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ROUND(J135,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ROUND((SUM(BE135:BE273)),  2)</f>
        <v>0</v>
      </c>
      <c r="I33" s="98">
        <v>0.21</v>
      </c>
      <c r="J33" s="97">
        <f>ROUND(((SUM(BE135:BE273))*I33),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ROUND((SUM(BF135:BF273)),  2)</f>
        <v>0</v>
      </c>
      <c r="I34" s="98">
        <v>0.15</v>
      </c>
      <c r="J34" s="97">
        <f>ROUND(((SUM(BF135:BF273))*I34),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ROUND((SUM(BG135:BG273)),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ROUND((SUM(BH135:BH273)),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ROUND((SUM(BI135:BI273)),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B ve 2.NP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01 - Stavební úpravy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J135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J136</f>
        <v>0</v>
      </c>
      <c r="L97" s="116"/>
    </row>
    <row r="98" spans="2:12" s="9" customFormat="1" ht="19.899999999999999" customHeight="1">
      <c r="B98" s="121"/>
      <c r="D98" s="122" t="s">
        <v>452</v>
      </c>
      <c r="E98" s="123"/>
      <c r="F98" s="123"/>
      <c r="G98" s="123"/>
      <c r="H98" s="123"/>
      <c r="I98" s="124"/>
      <c r="J98" s="125">
        <f>J137</f>
        <v>0</v>
      </c>
      <c r="L98" s="121"/>
    </row>
    <row r="99" spans="2:12" s="9" customFormat="1" ht="19.899999999999999" customHeight="1">
      <c r="B99" s="121"/>
      <c r="D99" s="122" t="s">
        <v>453</v>
      </c>
      <c r="E99" s="123"/>
      <c r="F99" s="123"/>
      <c r="G99" s="123"/>
      <c r="H99" s="123"/>
      <c r="I99" s="124"/>
      <c r="J99" s="125">
        <f>J144</f>
        <v>0</v>
      </c>
      <c r="L99" s="121"/>
    </row>
    <row r="100" spans="2:12" s="9" customFormat="1" ht="19.899999999999999" customHeight="1">
      <c r="B100" s="121"/>
      <c r="D100" s="122" t="s">
        <v>454</v>
      </c>
      <c r="E100" s="123"/>
      <c r="F100" s="123"/>
      <c r="G100" s="123"/>
      <c r="H100" s="123"/>
      <c r="I100" s="124"/>
      <c r="J100" s="125">
        <f>J158</f>
        <v>0</v>
      </c>
      <c r="L100" s="121"/>
    </row>
    <row r="101" spans="2:12" s="9" customFormat="1" ht="19.899999999999999" customHeight="1">
      <c r="B101" s="121"/>
      <c r="D101" s="122" t="s">
        <v>455</v>
      </c>
      <c r="E101" s="123"/>
      <c r="F101" s="123"/>
      <c r="G101" s="123"/>
      <c r="H101" s="123"/>
      <c r="I101" s="124"/>
      <c r="J101" s="125">
        <f>J171</f>
        <v>0</v>
      </c>
      <c r="L101" s="121"/>
    </row>
    <row r="102" spans="2:12" s="9" customFormat="1" ht="19.899999999999999" customHeight="1">
      <c r="B102" s="121"/>
      <c r="D102" s="122" t="s">
        <v>456</v>
      </c>
      <c r="E102" s="123"/>
      <c r="F102" s="123"/>
      <c r="G102" s="123"/>
      <c r="H102" s="123"/>
      <c r="I102" s="124"/>
      <c r="J102" s="125">
        <f>J175</f>
        <v>0</v>
      </c>
      <c r="L102" s="121"/>
    </row>
    <row r="103" spans="2:12" s="9" customFormat="1" ht="19.899999999999999" customHeight="1">
      <c r="B103" s="121"/>
      <c r="D103" s="122" t="s">
        <v>108</v>
      </c>
      <c r="E103" s="123"/>
      <c r="F103" s="123"/>
      <c r="G103" s="123"/>
      <c r="H103" s="123"/>
      <c r="I103" s="124"/>
      <c r="J103" s="125">
        <f>J178</f>
        <v>0</v>
      </c>
      <c r="L103" s="121"/>
    </row>
    <row r="104" spans="2:12" s="9" customFormat="1" ht="14.85" customHeight="1">
      <c r="B104" s="121"/>
      <c r="D104" s="122" t="s">
        <v>111</v>
      </c>
      <c r="E104" s="123"/>
      <c r="F104" s="123"/>
      <c r="G104" s="123"/>
      <c r="H104" s="123"/>
      <c r="I104" s="124"/>
      <c r="J104" s="125">
        <f>J179</f>
        <v>0</v>
      </c>
      <c r="L104" s="121"/>
    </row>
    <row r="105" spans="2:12" s="9" customFormat="1" ht="14.85" customHeight="1">
      <c r="B105" s="121"/>
      <c r="D105" s="122" t="s">
        <v>269</v>
      </c>
      <c r="E105" s="123"/>
      <c r="F105" s="123"/>
      <c r="G105" s="123"/>
      <c r="H105" s="123"/>
      <c r="I105" s="124"/>
      <c r="J105" s="125">
        <f>J193</f>
        <v>0</v>
      </c>
      <c r="L105" s="121"/>
    </row>
    <row r="106" spans="2:12" s="9" customFormat="1" ht="14.85" customHeight="1">
      <c r="B106" s="121"/>
      <c r="D106" s="122" t="s">
        <v>308</v>
      </c>
      <c r="E106" s="123"/>
      <c r="F106" s="123"/>
      <c r="G106" s="123"/>
      <c r="H106" s="123"/>
      <c r="I106" s="124"/>
      <c r="J106" s="125">
        <f>J196</f>
        <v>0</v>
      </c>
      <c r="L106" s="121"/>
    </row>
    <row r="107" spans="2:12" s="9" customFormat="1" ht="14.85" customHeight="1">
      <c r="B107" s="121"/>
      <c r="D107" s="122" t="s">
        <v>113</v>
      </c>
      <c r="E107" s="123"/>
      <c r="F107" s="123"/>
      <c r="G107" s="123"/>
      <c r="H107" s="123"/>
      <c r="I107" s="124"/>
      <c r="J107" s="125">
        <f>J200</f>
        <v>0</v>
      </c>
      <c r="L107" s="121"/>
    </row>
    <row r="108" spans="2:12" s="9" customFormat="1" ht="14.85" customHeight="1">
      <c r="B108" s="121"/>
      <c r="D108" s="122" t="s">
        <v>457</v>
      </c>
      <c r="E108" s="123"/>
      <c r="F108" s="123"/>
      <c r="G108" s="123"/>
      <c r="H108" s="123"/>
      <c r="I108" s="124"/>
      <c r="J108" s="125">
        <f>J211</f>
        <v>0</v>
      </c>
      <c r="L108" s="121"/>
    </row>
    <row r="109" spans="2:12" s="9" customFormat="1" ht="14.85" customHeight="1">
      <c r="B109" s="121"/>
      <c r="D109" s="122" t="s">
        <v>458</v>
      </c>
      <c r="E109" s="123"/>
      <c r="F109" s="123"/>
      <c r="G109" s="123"/>
      <c r="H109" s="123"/>
      <c r="I109" s="124"/>
      <c r="J109" s="125">
        <f>J215</f>
        <v>0</v>
      </c>
      <c r="L109" s="121"/>
    </row>
    <row r="110" spans="2:12" s="9" customFormat="1" ht="14.85" customHeight="1">
      <c r="B110" s="121"/>
      <c r="D110" s="122" t="s">
        <v>459</v>
      </c>
      <c r="E110" s="123"/>
      <c r="F110" s="123"/>
      <c r="G110" s="123"/>
      <c r="H110" s="123"/>
      <c r="I110" s="124"/>
      <c r="J110" s="125">
        <f>J241</f>
        <v>0</v>
      </c>
      <c r="L110" s="121"/>
    </row>
    <row r="111" spans="2:12" s="9" customFormat="1" ht="14.85" customHeight="1">
      <c r="B111" s="121"/>
      <c r="D111" s="122" t="s">
        <v>460</v>
      </c>
      <c r="E111" s="123"/>
      <c r="F111" s="123"/>
      <c r="G111" s="123"/>
      <c r="H111" s="123"/>
      <c r="I111" s="124"/>
      <c r="J111" s="125">
        <f>J257</f>
        <v>0</v>
      </c>
      <c r="L111" s="121"/>
    </row>
    <row r="112" spans="2:12" s="9" customFormat="1" ht="14.85" customHeight="1">
      <c r="B112" s="121"/>
      <c r="D112" s="122" t="s">
        <v>461</v>
      </c>
      <c r="E112" s="123"/>
      <c r="F112" s="123"/>
      <c r="G112" s="123"/>
      <c r="H112" s="123"/>
      <c r="I112" s="124"/>
      <c r="J112" s="125">
        <f>J261</f>
        <v>0</v>
      </c>
      <c r="L112" s="121"/>
    </row>
    <row r="113" spans="2:12" s="9" customFormat="1" ht="14.85" customHeight="1">
      <c r="B113" s="121"/>
      <c r="D113" s="122" t="s">
        <v>462</v>
      </c>
      <c r="E113" s="123"/>
      <c r="F113" s="123"/>
      <c r="G113" s="123"/>
      <c r="H113" s="123"/>
      <c r="I113" s="124"/>
      <c r="J113" s="125">
        <f>J267</f>
        <v>0</v>
      </c>
      <c r="L113" s="121"/>
    </row>
    <row r="114" spans="2:12" s="8" customFormat="1" ht="24.95" customHeight="1">
      <c r="B114" s="116"/>
      <c r="D114" s="117" t="s">
        <v>114</v>
      </c>
      <c r="E114" s="118"/>
      <c r="F114" s="118"/>
      <c r="G114" s="118"/>
      <c r="H114" s="118"/>
      <c r="I114" s="119"/>
      <c r="J114" s="120">
        <f>J271</f>
        <v>0</v>
      </c>
      <c r="L114" s="116"/>
    </row>
    <row r="115" spans="2:12" s="9" customFormat="1" ht="19.899999999999999" customHeight="1">
      <c r="B115" s="121"/>
      <c r="D115" s="122" t="s">
        <v>310</v>
      </c>
      <c r="E115" s="123"/>
      <c r="F115" s="123"/>
      <c r="G115" s="123"/>
      <c r="H115" s="123"/>
      <c r="I115" s="124"/>
      <c r="J115" s="125">
        <f>J272</f>
        <v>0</v>
      </c>
      <c r="L115" s="121"/>
    </row>
    <row r="116" spans="2:12" s="1" customFormat="1" ht="21.75" customHeight="1">
      <c r="B116" s="30"/>
      <c r="I116" s="89"/>
      <c r="L116" s="30"/>
    </row>
    <row r="117" spans="2:12" s="1" customFormat="1" ht="6.95" customHeight="1">
      <c r="B117" s="42"/>
      <c r="C117" s="43"/>
      <c r="D117" s="43"/>
      <c r="E117" s="43"/>
      <c r="F117" s="43"/>
      <c r="G117" s="43"/>
      <c r="H117" s="43"/>
      <c r="I117" s="110"/>
      <c r="J117" s="43"/>
      <c r="K117" s="43"/>
      <c r="L117" s="30"/>
    </row>
    <row r="121" spans="2:12" s="1" customFormat="1" ht="6.95" customHeight="1">
      <c r="B121" s="44"/>
      <c r="C121" s="45"/>
      <c r="D121" s="45"/>
      <c r="E121" s="45"/>
      <c r="F121" s="45"/>
      <c r="G121" s="45"/>
      <c r="H121" s="45"/>
      <c r="I121" s="111"/>
      <c r="J121" s="45"/>
      <c r="K121" s="45"/>
      <c r="L121" s="30"/>
    </row>
    <row r="122" spans="2:12" s="1" customFormat="1" ht="24.95" customHeight="1">
      <c r="B122" s="30"/>
      <c r="C122" s="19" t="s">
        <v>116</v>
      </c>
      <c r="I122" s="89"/>
      <c r="L122" s="30"/>
    </row>
    <row r="123" spans="2:12" s="1" customFormat="1" ht="6.95" customHeight="1">
      <c r="B123" s="30"/>
      <c r="I123" s="89"/>
      <c r="L123" s="30"/>
    </row>
    <row r="124" spans="2:12" s="1" customFormat="1" ht="12" customHeight="1">
      <c r="B124" s="30"/>
      <c r="C124" s="25" t="s">
        <v>16</v>
      </c>
      <c r="I124" s="89"/>
      <c r="L124" s="30"/>
    </row>
    <row r="125" spans="2:12" s="1" customFormat="1" ht="14.45" customHeight="1">
      <c r="B125" s="30"/>
      <c r="E125" s="240" t="str">
        <f>E7</f>
        <v>Oprava 6 výdejních míst ve třídách, MŠ Masarykova 891 - Typ B ve 2.NP</v>
      </c>
      <c r="F125" s="241"/>
      <c r="G125" s="241"/>
      <c r="H125" s="241"/>
      <c r="I125" s="89"/>
      <c r="L125" s="30"/>
    </row>
    <row r="126" spans="2:12" s="1" customFormat="1" ht="12" customHeight="1">
      <c r="B126" s="30"/>
      <c r="C126" s="25" t="s">
        <v>100</v>
      </c>
      <c r="I126" s="89"/>
      <c r="L126" s="30"/>
    </row>
    <row r="127" spans="2:12" s="1" customFormat="1" ht="14.45" customHeight="1">
      <c r="B127" s="30"/>
      <c r="E127" s="224" t="str">
        <f>E9</f>
        <v>01 - Stavební úpravy</v>
      </c>
      <c r="F127" s="239"/>
      <c r="G127" s="239"/>
      <c r="H127" s="239"/>
      <c r="I127" s="89"/>
      <c r="L127" s="30"/>
    </row>
    <row r="128" spans="2:12" s="1" customFormat="1" ht="6.95" customHeight="1">
      <c r="B128" s="30"/>
      <c r="I128" s="89"/>
      <c r="L128" s="30"/>
    </row>
    <row r="129" spans="2:65" s="1" customFormat="1" ht="12" customHeight="1">
      <c r="B129" s="30"/>
      <c r="C129" s="25" t="s">
        <v>20</v>
      </c>
      <c r="F129" s="23" t="str">
        <f>F12</f>
        <v>Město Kolín</v>
      </c>
      <c r="I129" s="90" t="s">
        <v>22</v>
      </c>
      <c r="J129" s="50" t="str">
        <f>IF(J12="","",J12)</f>
        <v>21.4.2019</v>
      </c>
      <c r="L129" s="30"/>
    </row>
    <row r="130" spans="2:65" s="1" customFormat="1" ht="6.95" customHeight="1">
      <c r="B130" s="30"/>
      <c r="I130" s="89"/>
      <c r="L130" s="30"/>
    </row>
    <row r="131" spans="2:65" s="1" customFormat="1" ht="15.6" customHeight="1">
      <c r="B131" s="30"/>
      <c r="C131" s="25" t="s">
        <v>24</v>
      </c>
      <c r="F131" s="23" t="str">
        <f>E15</f>
        <v xml:space="preserve"> </v>
      </c>
      <c r="I131" s="90" t="s">
        <v>30</v>
      </c>
      <c r="J131" s="28" t="str">
        <f>E21</f>
        <v>PK Hošek</v>
      </c>
      <c r="L131" s="30"/>
    </row>
    <row r="132" spans="2:65" s="1" customFormat="1" ht="15.6" customHeight="1">
      <c r="B132" s="30"/>
      <c r="C132" s="25" t="s">
        <v>28</v>
      </c>
      <c r="F132" s="23" t="str">
        <f>IF(E18="","",E18)</f>
        <v>Vyplň údaj</v>
      </c>
      <c r="I132" s="90" t="s">
        <v>33</v>
      </c>
      <c r="J132" s="28" t="str">
        <f>E24</f>
        <v>Petr Macek</v>
      </c>
      <c r="L132" s="30"/>
    </row>
    <row r="133" spans="2:65" s="1" customFormat="1" ht="10.35" customHeight="1">
      <c r="B133" s="30"/>
      <c r="I133" s="89"/>
      <c r="L133" s="30"/>
    </row>
    <row r="134" spans="2:65" s="10" customFormat="1" ht="29.25" customHeight="1">
      <c r="B134" s="126"/>
      <c r="C134" s="127" t="s">
        <v>117</v>
      </c>
      <c r="D134" s="128" t="s">
        <v>61</v>
      </c>
      <c r="E134" s="128" t="s">
        <v>57</v>
      </c>
      <c r="F134" s="128" t="s">
        <v>58</v>
      </c>
      <c r="G134" s="128" t="s">
        <v>118</v>
      </c>
      <c r="H134" s="128" t="s">
        <v>119</v>
      </c>
      <c r="I134" s="129" t="s">
        <v>120</v>
      </c>
      <c r="J134" s="128" t="s">
        <v>104</v>
      </c>
      <c r="K134" s="130" t="s">
        <v>121</v>
      </c>
      <c r="L134" s="126"/>
      <c r="M134" s="57" t="s">
        <v>1</v>
      </c>
      <c r="N134" s="58" t="s">
        <v>40</v>
      </c>
      <c r="O134" s="58" t="s">
        <v>122</v>
      </c>
      <c r="P134" s="58" t="s">
        <v>123</v>
      </c>
      <c r="Q134" s="58" t="s">
        <v>124</v>
      </c>
      <c r="R134" s="58" t="s">
        <v>125</v>
      </c>
      <c r="S134" s="58" t="s">
        <v>126</v>
      </c>
      <c r="T134" s="59" t="s">
        <v>127</v>
      </c>
    </row>
    <row r="135" spans="2:65" s="1" customFormat="1" ht="22.9" customHeight="1">
      <c r="B135" s="30"/>
      <c r="C135" s="62" t="s">
        <v>128</v>
      </c>
      <c r="I135" s="89"/>
      <c r="J135" s="131">
        <f>BK135</f>
        <v>0</v>
      </c>
      <c r="L135" s="30"/>
      <c r="M135" s="60"/>
      <c r="N135" s="51"/>
      <c r="O135" s="51"/>
      <c r="P135" s="132">
        <f>P136+P271</f>
        <v>0</v>
      </c>
      <c r="Q135" s="51"/>
      <c r="R135" s="132">
        <f>R136+R271</f>
        <v>2.9120126800000001</v>
      </c>
      <c r="S135" s="51"/>
      <c r="T135" s="133">
        <f>T136+T271</f>
        <v>2.8361970000000003</v>
      </c>
      <c r="AT135" s="15" t="s">
        <v>75</v>
      </c>
      <c r="AU135" s="15" t="s">
        <v>106</v>
      </c>
      <c r="BK135" s="134">
        <f>BK136+BK271</f>
        <v>0</v>
      </c>
    </row>
    <row r="136" spans="2:65" s="11" customFormat="1" ht="25.9" customHeight="1">
      <c r="B136" s="135"/>
      <c r="D136" s="136" t="s">
        <v>75</v>
      </c>
      <c r="E136" s="137" t="s">
        <v>129</v>
      </c>
      <c r="F136" s="137" t="s">
        <v>130</v>
      </c>
      <c r="I136" s="138"/>
      <c r="J136" s="139">
        <f>BK136</f>
        <v>0</v>
      </c>
      <c r="L136" s="135"/>
      <c r="M136" s="140"/>
      <c r="N136" s="141"/>
      <c r="O136" s="141"/>
      <c r="P136" s="142">
        <f>P137+P144+P158+P171+P175+P178</f>
        <v>0</v>
      </c>
      <c r="Q136" s="141"/>
      <c r="R136" s="142">
        <f>R137+R144+R158+R171+R175+R178</f>
        <v>2.9120126800000001</v>
      </c>
      <c r="S136" s="141"/>
      <c r="T136" s="143">
        <f>T137+T144+T158+T171+T175+T178</f>
        <v>2.8361970000000003</v>
      </c>
      <c r="AR136" s="136" t="s">
        <v>84</v>
      </c>
      <c r="AT136" s="144" t="s">
        <v>75</v>
      </c>
      <c r="AU136" s="144" t="s">
        <v>76</v>
      </c>
      <c r="AY136" s="136" t="s">
        <v>131</v>
      </c>
      <c r="BK136" s="145">
        <f>BK137+BK144+BK158+BK171+BK175+BK178</f>
        <v>0</v>
      </c>
    </row>
    <row r="137" spans="2:65" s="11" customFormat="1" ht="22.9" customHeight="1">
      <c r="B137" s="135"/>
      <c r="D137" s="136" t="s">
        <v>75</v>
      </c>
      <c r="E137" s="146" t="s">
        <v>142</v>
      </c>
      <c r="F137" s="146" t="s">
        <v>463</v>
      </c>
      <c r="I137" s="138"/>
      <c r="J137" s="147">
        <f>BK137</f>
        <v>0</v>
      </c>
      <c r="L137" s="135"/>
      <c r="M137" s="140"/>
      <c r="N137" s="141"/>
      <c r="O137" s="141"/>
      <c r="P137" s="142">
        <f>SUM(P138:P143)</f>
        <v>0</v>
      </c>
      <c r="Q137" s="141"/>
      <c r="R137" s="142">
        <f>SUM(R138:R143)</f>
        <v>0.16808329999999999</v>
      </c>
      <c r="S137" s="141"/>
      <c r="T137" s="143">
        <f>SUM(T138:T143)</f>
        <v>0</v>
      </c>
      <c r="AR137" s="136" t="s">
        <v>84</v>
      </c>
      <c r="AT137" s="144" t="s">
        <v>75</v>
      </c>
      <c r="AU137" s="144" t="s">
        <v>84</v>
      </c>
      <c r="AY137" s="136" t="s">
        <v>131</v>
      </c>
      <c r="BK137" s="145">
        <f>SUM(BK138:BK143)</f>
        <v>0</v>
      </c>
    </row>
    <row r="138" spans="2:65" s="1" customFormat="1" ht="21.6" customHeight="1">
      <c r="B138" s="148"/>
      <c r="C138" s="149" t="s">
        <v>84</v>
      </c>
      <c r="D138" s="149" t="s">
        <v>136</v>
      </c>
      <c r="E138" s="150" t="s">
        <v>464</v>
      </c>
      <c r="F138" s="151" t="s">
        <v>465</v>
      </c>
      <c r="G138" s="152" t="s">
        <v>152</v>
      </c>
      <c r="H138" s="153">
        <v>8</v>
      </c>
      <c r="I138" s="154"/>
      <c r="J138" s="155">
        <f>ROUND(I138*H138,2)</f>
        <v>0</v>
      </c>
      <c r="K138" s="151" t="s">
        <v>1</v>
      </c>
      <c r="L138" s="30"/>
      <c r="M138" s="156" t="s">
        <v>1</v>
      </c>
      <c r="N138" s="157" t="s">
        <v>41</v>
      </c>
      <c r="O138" s="53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AR138" s="160" t="s">
        <v>141</v>
      </c>
      <c r="AT138" s="160" t="s">
        <v>136</v>
      </c>
      <c r="AU138" s="160" t="s">
        <v>86</v>
      </c>
      <c r="AY138" s="15" t="s">
        <v>131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5" t="s">
        <v>84</v>
      </c>
      <c r="BK138" s="161">
        <f>ROUND(I138*H138,2)</f>
        <v>0</v>
      </c>
      <c r="BL138" s="15" t="s">
        <v>141</v>
      </c>
      <c r="BM138" s="160" t="s">
        <v>466</v>
      </c>
    </row>
    <row r="139" spans="2:65" s="12" customFormat="1">
      <c r="B139" s="175"/>
      <c r="D139" s="172" t="s">
        <v>225</v>
      </c>
      <c r="E139" s="176" t="s">
        <v>1</v>
      </c>
      <c r="F139" s="177" t="s">
        <v>168</v>
      </c>
      <c r="H139" s="178">
        <v>8</v>
      </c>
      <c r="I139" s="179"/>
      <c r="L139" s="175"/>
      <c r="M139" s="180"/>
      <c r="N139" s="181"/>
      <c r="O139" s="181"/>
      <c r="P139" s="181"/>
      <c r="Q139" s="181"/>
      <c r="R139" s="181"/>
      <c r="S139" s="181"/>
      <c r="T139" s="182"/>
      <c r="AT139" s="176" t="s">
        <v>225</v>
      </c>
      <c r="AU139" s="176" t="s">
        <v>86</v>
      </c>
      <c r="AV139" s="12" t="s">
        <v>86</v>
      </c>
      <c r="AW139" s="12" t="s">
        <v>32</v>
      </c>
      <c r="AX139" s="12" t="s">
        <v>84</v>
      </c>
      <c r="AY139" s="176" t="s">
        <v>131</v>
      </c>
    </row>
    <row r="140" spans="2:65" s="1" customFormat="1" ht="21.6" customHeight="1">
      <c r="B140" s="148"/>
      <c r="C140" s="149" t="s">
        <v>86</v>
      </c>
      <c r="D140" s="149" t="s">
        <v>136</v>
      </c>
      <c r="E140" s="150" t="s">
        <v>467</v>
      </c>
      <c r="F140" s="151" t="s">
        <v>468</v>
      </c>
      <c r="G140" s="152" t="s">
        <v>469</v>
      </c>
      <c r="H140" s="153">
        <v>2.6179999999999999</v>
      </c>
      <c r="I140" s="154"/>
      <c r="J140" s="155">
        <f>ROUND(I140*H140,2)</f>
        <v>0</v>
      </c>
      <c r="K140" s="151" t="s">
        <v>140</v>
      </c>
      <c r="L140" s="30"/>
      <c r="M140" s="156" t="s">
        <v>1</v>
      </c>
      <c r="N140" s="157" t="s">
        <v>41</v>
      </c>
      <c r="O140" s="53"/>
      <c r="P140" s="158">
        <f>O140*H140</f>
        <v>0</v>
      </c>
      <c r="Q140" s="158">
        <v>3.9789999999999999E-2</v>
      </c>
      <c r="R140" s="158">
        <f>Q140*H140</f>
        <v>0.10417021999999999</v>
      </c>
      <c r="S140" s="158">
        <v>0</v>
      </c>
      <c r="T140" s="159">
        <f>S140*H140</f>
        <v>0</v>
      </c>
      <c r="AR140" s="160" t="s">
        <v>141</v>
      </c>
      <c r="AT140" s="160" t="s">
        <v>136</v>
      </c>
      <c r="AU140" s="160" t="s">
        <v>86</v>
      </c>
      <c r="AY140" s="15" t="s">
        <v>131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5" t="s">
        <v>84</v>
      </c>
      <c r="BK140" s="161">
        <f>ROUND(I140*H140,2)</f>
        <v>0</v>
      </c>
      <c r="BL140" s="15" t="s">
        <v>141</v>
      </c>
      <c r="BM140" s="160" t="s">
        <v>470</v>
      </c>
    </row>
    <row r="141" spans="2:65" s="12" customFormat="1">
      <c r="B141" s="175"/>
      <c r="D141" s="172" t="s">
        <v>225</v>
      </c>
      <c r="E141" s="176" t="s">
        <v>1</v>
      </c>
      <c r="F141" s="177" t="s">
        <v>471</v>
      </c>
      <c r="H141" s="178">
        <v>2.6179999999999999</v>
      </c>
      <c r="I141" s="179"/>
      <c r="L141" s="175"/>
      <c r="M141" s="180"/>
      <c r="N141" s="181"/>
      <c r="O141" s="181"/>
      <c r="P141" s="181"/>
      <c r="Q141" s="181"/>
      <c r="R141" s="181"/>
      <c r="S141" s="181"/>
      <c r="T141" s="182"/>
      <c r="AT141" s="176" t="s">
        <v>225</v>
      </c>
      <c r="AU141" s="176" t="s">
        <v>86</v>
      </c>
      <c r="AV141" s="12" t="s">
        <v>86</v>
      </c>
      <c r="AW141" s="12" t="s">
        <v>32</v>
      </c>
      <c r="AX141" s="12" t="s">
        <v>84</v>
      </c>
      <c r="AY141" s="176" t="s">
        <v>131</v>
      </c>
    </row>
    <row r="142" spans="2:65" s="1" customFormat="1" ht="21.6" customHeight="1">
      <c r="B142" s="148"/>
      <c r="C142" s="149" t="s">
        <v>142</v>
      </c>
      <c r="D142" s="149" t="s">
        <v>136</v>
      </c>
      <c r="E142" s="150" t="s">
        <v>472</v>
      </c>
      <c r="F142" s="151" t="s">
        <v>473</v>
      </c>
      <c r="G142" s="152" t="s">
        <v>469</v>
      </c>
      <c r="H142" s="153">
        <v>0.92400000000000004</v>
      </c>
      <c r="I142" s="154"/>
      <c r="J142" s="155">
        <f>ROUND(I142*H142,2)</f>
        <v>0</v>
      </c>
      <c r="K142" s="151" t="s">
        <v>140</v>
      </c>
      <c r="L142" s="30"/>
      <c r="M142" s="156" t="s">
        <v>1</v>
      </c>
      <c r="N142" s="157" t="s">
        <v>41</v>
      </c>
      <c r="O142" s="53"/>
      <c r="P142" s="158">
        <f>O142*H142</f>
        <v>0</v>
      </c>
      <c r="Q142" s="158">
        <v>6.9169999999999995E-2</v>
      </c>
      <c r="R142" s="158">
        <f>Q142*H142</f>
        <v>6.3913079999999997E-2</v>
      </c>
      <c r="S142" s="158">
        <v>0</v>
      </c>
      <c r="T142" s="159">
        <f>S142*H142</f>
        <v>0</v>
      </c>
      <c r="AR142" s="160" t="s">
        <v>141</v>
      </c>
      <c r="AT142" s="160" t="s">
        <v>136</v>
      </c>
      <c r="AU142" s="160" t="s">
        <v>86</v>
      </c>
      <c r="AY142" s="15" t="s">
        <v>131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5" t="s">
        <v>84</v>
      </c>
      <c r="BK142" s="161">
        <f>ROUND(I142*H142,2)</f>
        <v>0</v>
      </c>
      <c r="BL142" s="15" t="s">
        <v>141</v>
      </c>
      <c r="BM142" s="160" t="s">
        <v>474</v>
      </c>
    </row>
    <row r="143" spans="2:65" s="12" customFormat="1">
      <c r="B143" s="175"/>
      <c r="D143" s="172" t="s">
        <v>225</v>
      </c>
      <c r="E143" s="176" t="s">
        <v>1</v>
      </c>
      <c r="F143" s="177" t="s">
        <v>475</v>
      </c>
      <c r="H143" s="178">
        <v>0.92400000000000004</v>
      </c>
      <c r="I143" s="179"/>
      <c r="L143" s="175"/>
      <c r="M143" s="180"/>
      <c r="N143" s="181"/>
      <c r="O143" s="181"/>
      <c r="P143" s="181"/>
      <c r="Q143" s="181"/>
      <c r="R143" s="181"/>
      <c r="S143" s="181"/>
      <c r="T143" s="182"/>
      <c r="AT143" s="176" t="s">
        <v>225</v>
      </c>
      <c r="AU143" s="176" t="s">
        <v>86</v>
      </c>
      <c r="AV143" s="12" t="s">
        <v>86</v>
      </c>
      <c r="AW143" s="12" t="s">
        <v>32</v>
      </c>
      <c r="AX143" s="12" t="s">
        <v>84</v>
      </c>
      <c r="AY143" s="176" t="s">
        <v>131</v>
      </c>
    </row>
    <row r="144" spans="2:65" s="11" customFormat="1" ht="22.9" customHeight="1">
      <c r="B144" s="135"/>
      <c r="D144" s="136" t="s">
        <v>75</v>
      </c>
      <c r="E144" s="146" t="s">
        <v>160</v>
      </c>
      <c r="F144" s="146" t="s">
        <v>476</v>
      </c>
      <c r="I144" s="138"/>
      <c r="J144" s="147">
        <f>BK144</f>
        <v>0</v>
      </c>
      <c r="L144" s="135"/>
      <c r="M144" s="140"/>
      <c r="N144" s="141"/>
      <c r="O144" s="141"/>
      <c r="P144" s="142">
        <f>SUM(P145:P157)</f>
        <v>0</v>
      </c>
      <c r="Q144" s="141"/>
      <c r="R144" s="142">
        <f>SUM(R145:R157)</f>
        <v>1.0277560100000003</v>
      </c>
      <c r="S144" s="141"/>
      <c r="T144" s="143">
        <f>SUM(T145:T157)</f>
        <v>0</v>
      </c>
      <c r="AR144" s="136" t="s">
        <v>84</v>
      </c>
      <c r="AT144" s="144" t="s">
        <v>75</v>
      </c>
      <c r="AU144" s="144" t="s">
        <v>84</v>
      </c>
      <c r="AY144" s="136" t="s">
        <v>131</v>
      </c>
      <c r="BK144" s="145">
        <f>SUM(BK145:BK157)</f>
        <v>0</v>
      </c>
    </row>
    <row r="145" spans="2:65" s="1" customFormat="1" ht="21.6" customHeight="1">
      <c r="B145" s="148"/>
      <c r="C145" s="149" t="s">
        <v>141</v>
      </c>
      <c r="D145" s="149" t="s">
        <v>136</v>
      </c>
      <c r="E145" s="150" t="s">
        <v>477</v>
      </c>
      <c r="F145" s="151" t="s">
        <v>478</v>
      </c>
      <c r="G145" s="152" t="s">
        <v>469</v>
      </c>
      <c r="H145" s="153">
        <v>4.774</v>
      </c>
      <c r="I145" s="154"/>
      <c r="J145" s="155">
        <f>ROUND(I145*H145,2)</f>
        <v>0</v>
      </c>
      <c r="K145" s="151" t="s">
        <v>140</v>
      </c>
      <c r="L145" s="30"/>
      <c r="M145" s="156" t="s">
        <v>1</v>
      </c>
      <c r="N145" s="157" t="s">
        <v>41</v>
      </c>
      <c r="O145" s="53"/>
      <c r="P145" s="158">
        <f>O145*H145</f>
        <v>0</v>
      </c>
      <c r="Q145" s="158">
        <v>4.3800000000000002E-3</v>
      </c>
      <c r="R145" s="158">
        <f>Q145*H145</f>
        <v>2.0910120000000001E-2</v>
      </c>
      <c r="S145" s="158">
        <v>0</v>
      </c>
      <c r="T145" s="159">
        <f>S145*H145</f>
        <v>0</v>
      </c>
      <c r="AR145" s="160" t="s">
        <v>141</v>
      </c>
      <c r="AT145" s="160" t="s">
        <v>136</v>
      </c>
      <c r="AU145" s="160" t="s">
        <v>86</v>
      </c>
      <c r="AY145" s="15" t="s">
        <v>131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5" t="s">
        <v>84</v>
      </c>
      <c r="BK145" s="161">
        <f>ROUND(I145*H145,2)</f>
        <v>0</v>
      </c>
      <c r="BL145" s="15" t="s">
        <v>141</v>
      </c>
      <c r="BM145" s="160" t="s">
        <v>479</v>
      </c>
    </row>
    <row r="146" spans="2:65" s="12" customFormat="1">
      <c r="B146" s="175"/>
      <c r="D146" s="172" t="s">
        <v>225</v>
      </c>
      <c r="E146" s="176" t="s">
        <v>1</v>
      </c>
      <c r="F146" s="177" t="s">
        <v>480</v>
      </c>
      <c r="H146" s="178">
        <v>4.774</v>
      </c>
      <c r="I146" s="179"/>
      <c r="L146" s="175"/>
      <c r="M146" s="180"/>
      <c r="N146" s="181"/>
      <c r="O146" s="181"/>
      <c r="P146" s="181"/>
      <c r="Q146" s="181"/>
      <c r="R146" s="181"/>
      <c r="S146" s="181"/>
      <c r="T146" s="182"/>
      <c r="AT146" s="176" t="s">
        <v>225</v>
      </c>
      <c r="AU146" s="176" t="s">
        <v>86</v>
      </c>
      <c r="AV146" s="12" t="s">
        <v>86</v>
      </c>
      <c r="AW146" s="12" t="s">
        <v>32</v>
      </c>
      <c r="AX146" s="12" t="s">
        <v>84</v>
      </c>
      <c r="AY146" s="176" t="s">
        <v>131</v>
      </c>
    </row>
    <row r="147" spans="2:65" s="1" customFormat="1" ht="21.6" customHeight="1">
      <c r="B147" s="148"/>
      <c r="C147" s="149" t="s">
        <v>154</v>
      </c>
      <c r="D147" s="149" t="s">
        <v>136</v>
      </c>
      <c r="E147" s="150" t="s">
        <v>481</v>
      </c>
      <c r="F147" s="151" t="s">
        <v>482</v>
      </c>
      <c r="G147" s="152" t="s">
        <v>469</v>
      </c>
      <c r="H147" s="153">
        <v>52.683</v>
      </c>
      <c r="I147" s="154"/>
      <c r="J147" s="155">
        <f>ROUND(I147*H147,2)</f>
        <v>0</v>
      </c>
      <c r="K147" s="151" t="s">
        <v>140</v>
      </c>
      <c r="L147" s="30"/>
      <c r="M147" s="156" t="s">
        <v>1</v>
      </c>
      <c r="N147" s="157" t="s">
        <v>41</v>
      </c>
      <c r="O147" s="53"/>
      <c r="P147" s="158">
        <f>O147*H147</f>
        <v>0</v>
      </c>
      <c r="Q147" s="158">
        <v>1.7330000000000002E-2</v>
      </c>
      <c r="R147" s="158">
        <f>Q147*H147</f>
        <v>0.9129963900000001</v>
      </c>
      <c r="S147" s="158">
        <v>0</v>
      </c>
      <c r="T147" s="159">
        <f>S147*H147</f>
        <v>0</v>
      </c>
      <c r="AR147" s="160" t="s">
        <v>141</v>
      </c>
      <c r="AT147" s="160" t="s">
        <v>136</v>
      </c>
      <c r="AU147" s="160" t="s">
        <v>86</v>
      </c>
      <c r="AY147" s="15" t="s">
        <v>131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5" t="s">
        <v>84</v>
      </c>
      <c r="BK147" s="161">
        <f>ROUND(I147*H147,2)</f>
        <v>0</v>
      </c>
      <c r="BL147" s="15" t="s">
        <v>141</v>
      </c>
      <c r="BM147" s="160" t="s">
        <v>483</v>
      </c>
    </row>
    <row r="148" spans="2:65" s="12" customFormat="1">
      <c r="B148" s="175"/>
      <c r="D148" s="172" t="s">
        <v>225</v>
      </c>
      <c r="E148" s="176" t="s">
        <v>1</v>
      </c>
      <c r="F148" s="177" t="s">
        <v>484</v>
      </c>
      <c r="H148" s="178">
        <v>52.683</v>
      </c>
      <c r="I148" s="179"/>
      <c r="L148" s="175"/>
      <c r="M148" s="180"/>
      <c r="N148" s="181"/>
      <c r="O148" s="181"/>
      <c r="P148" s="181"/>
      <c r="Q148" s="181"/>
      <c r="R148" s="181"/>
      <c r="S148" s="181"/>
      <c r="T148" s="182"/>
      <c r="AT148" s="176" t="s">
        <v>225</v>
      </c>
      <c r="AU148" s="176" t="s">
        <v>86</v>
      </c>
      <c r="AV148" s="12" t="s">
        <v>86</v>
      </c>
      <c r="AW148" s="12" t="s">
        <v>32</v>
      </c>
      <c r="AX148" s="12" t="s">
        <v>76</v>
      </c>
      <c r="AY148" s="176" t="s">
        <v>131</v>
      </c>
    </row>
    <row r="149" spans="2:65" s="13" customFormat="1">
      <c r="B149" s="192"/>
      <c r="D149" s="172" t="s">
        <v>225</v>
      </c>
      <c r="E149" s="193" t="s">
        <v>1</v>
      </c>
      <c r="F149" s="194" t="s">
        <v>485</v>
      </c>
      <c r="H149" s="195">
        <v>52.683</v>
      </c>
      <c r="I149" s="196"/>
      <c r="L149" s="192"/>
      <c r="M149" s="197"/>
      <c r="N149" s="198"/>
      <c r="O149" s="198"/>
      <c r="P149" s="198"/>
      <c r="Q149" s="198"/>
      <c r="R149" s="198"/>
      <c r="S149" s="198"/>
      <c r="T149" s="199"/>
      <c r="AT149" s="193" t="s">
        <v>225</v>
      </c>
      <c r="AU149" s="193" t="s">
        <v>86</v>
      </c>
      <c r="AV149" s="13" t="s">
        <v>141</v>
      </c>
      <c r="AW149" s="13" t="s">
        <v>32</v>
      </c>
      <c r="AX149" s="13" t="s">
        <v>84</v>
      </c>
      <c r="AY149" s="193" t="s">
        <v>131</v>
      </c>
    </row>
    <row r="150" spans="2:65" s="1" customFormat="1" ht="21.6" customHeight="1">
      <c r="B150" s="148"/>
      <c r="C150" s="149" t="s">
        <v>160</v>
      </c>
      <c r="D150" s="149" t="s">
        <v>136</v>
      </c>
      <c r="E150" s="150" t="s">
        <v>486</v>
      </c>
      <c r="F150" s="151" t="s">
        <v>487</v>
      </c>
      <c r="G150" s="152" t="s">
        <v>469</v>
      </c>
      <c r="H150" s="153">
        <v>5.7949999999999999</v>
      </c>
      <c r="I150" s="154"/>
      <c r="J150" s="155">
        <f>ROUND(I150*H150,2)</f>
        <v>0</v>
      </c>
      <c r="K150" s="151" t="s">
        <v>140</v>
      </c>
      <c r="L150" s="30"/>
      <c r="M150" s="156" t="s">
        <v>1</v>
      </c>
      <c r="N150" s="157" t="s">
        <v>41</v>
      </c>
      <c r="O150" s="53"/>
      <c r="P150" s="158">
        <f>O150*H150</f>
        <v>0</v>
      </c>
      <c r="Q150" s="158">
        <v>1.5699999999999999E-2</v>
      </c>
      <c r="R150" s="158">
        <f>Q150*H150</f>
        <v>9.0981499999999993E-2</v>
      </c>
      <c r="S150" s="158">
        <v>0</v>
      </c>
      <c r="T150" s="159">
        <f>S150*H150</f>
        <v>0</v>
      </c>
      <c r="AR150" s="160" t="s">
        <v>141</v>
      </c>
      <c r="AT150" s="160" t="s">
        <v>136</v>
      </c>
      <c r="AU150" s="160" t="s">
        <v>86</v>
      </c>
      <c r="AY150" s="15" t="s">
        <v>131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5" t="s">
        <v>84</v>
      </c>
      <c r="BK150" s="161">
        <f>ROUND(I150*H150,2)</f>
        <v>0</v>
      </c>
      <c r="BL150" s="15" t="s">
        <v>141</v>
      </c>
      <c r="BM150" s="160" t="s">
        <v>488</v>
      </c>
    </row>
    <row r="151" spans="2:65" s="12" customFormat="1">
      <c r="B151" s="175"/>
      <c r="D151" s="172" t="s">
        <v>225</v>
      </c>
      <c r="E151" s="176" t="s">
        <v>1</v>
      </c>
      <c r="F151" s="177" t="s">
        <v>489</v>
      </c>
      <c r="H151" s="178">
        <v>5.7949999999999999</v>
      </c>
      <c r="I151" s="179"/>
      <c r="L151" s="175"/>
      <c r="M151" s="180"/>
      <c r="N151" s="181"/>
      <c r="O151" s="181"/>
      <c r="P151" s="181"/>
      <c r="Q151" s="181"/>
      <c r="R151" s="181"/>
      <c r="S151" s="181"/>
      <c r="T151" s="182"/>
      <c r="AT151" s="176" t="s">
        <v>225</v>
      </c>
      <c r="AU151" s="176" t="s">
        <v>86</v>
      </c>
      <c r="AV151" s="12" t="s">
        <v>86</v>
      </c>
      <c r="AW151" s="12" t="s">
        <v>32</v>
      </c>
      <c r="AX151" s="12" t="s">
        <v>76</v>
      </c>
      <c r="AY151" s="176" t="s">
        <v>131</v>
      </c>
    </row>
    <row r="152" spans="2:65" s="13" customFormat="1">
      <c r="B152" s="192"/>
      <c r="D152" s="172" t="s">
        <v>225</v>
      </c>
      <c r="E152" s="193" t="s">
        <v>1</v>
      </c>
      <c r="F152" s="194" t="s">
        <v>485</v>
      </c>
      <c r="H152" s="195">
        <v>5.7949999999999999</v>
      </c>
      <c r="I152" s="196"/>
      <c r="L152" s="192"/>
      <c r="M152" s="197"/>
      <c r="N152" s="198"/>
      <c r="O152" s="198"/>
      <c r="P152" s="198"/>
      <c r="Q152" s="198"/>
      <c r="R152" s="198"/>
      <c r="S152" s="198"/>
      <c r="T152" s="199"/>
      <c r="AT152" s="193" t="s">
        <v>225</v>
      </c>
      <c r="AU152" s="193" t="s">
        <v>86</v>
      </c>
      <c r="AV152" s="13" t="s">
        <v>141</v>
      </c>
      <c r="AW152" s="13" t="s">
        <v>32</v>
      </c>
      <c r="AX152" s="13" t="s">
        <v>84</v>
      </c>
      <c r="AY152" s="193" t="s">
        <v>131</v>
      </c>
    </row>
    <row r="153" spans="2:65" s="1" customFormat="1" ht="21.6" customHeight="1">
      <c r="B153" s="148"/>
      <c r="C153" s="149" t="s">
        <v>164</v>
      </c>
      <c r="D153" s="149" t="s">
        <v>136</v>
      </c>
      <c r="E153" s="150" t="s">
        <v>490</v>
      </c>
      <c r="F153" s="151" t="s">
        <v>491</v>
      </c>
      <c r="G153" s="152" t="s">
        <v>139</v>
      </c>
      <c r="H153" s="153">
        <v>19.48</v>
      </c>
      <c r="I153" s="154"/>
      <c r="J153" s="155">
        <f>ROUND(I153*H153,2)</f>
        <v>0</v>
      </c>
      <c r="K153" s="151" t="s">
        <v>140</v>
      </c>
      <c r="L153" s="30"/>
      <c r="M153" s="156" t="s">
        <v>1</v>
      </c>
      <c r="N153" s="157" t="s">
        <v>41</v>
      </c>
      <c r="O153" s="53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AR153" s="160" t="s">
        <v>141</v>
      </c>
      <c r="AT153" s="160" t="s">
        <v>136</v>
      </c>
      <c r="AU153" s="160" t="s">
        <v>86</v>
      </c>
      <c r="AY153" s="15" t="s">
        <v>131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5" t="s">
        <v>84</v>
      </c>
      <c r="BK153" s="161">
        <f>ROUND(I153*H153,2)</f>
        <v>0</v>
      </c>
      <c r="BL153" s="15" t="s">
        <v>141</v>
      </c>
      <c r="BM153" s="160" t="s">
        <v>492</v>
      </c>
    </row>
    <row r="154" spans="2:65" s="1" customFormat="1" ht="14.45" customHeight="1">
      <c r="B154" s="148"/>
      <c r="C154" s="162" t="s">
        <v>168</v>
      </c>
      <c r="D154" s="162" t="s">
        <v>165</v>
      </c>
      <c r="E154" s="163" t="s">
        <v>493</v>
      </c>
      <c r="F154" s="164" t="s">
        <v>494</v>
      </c>
      <c r="G154" s="165" t="s">
        <v>139</v>
      </c>
      <c r="H154" s="166">
        <v>18.48</v>
      </c>
      <c r="I154" s="167"/>
      <c r="J154" s="168">
        <f>ROUND(I154*H154,2)</f>
        <v>0</v>
      </c>
      <c r="K154" s="164" t="s">
        <v>140</v>
      </c>
      <c r="L154" s="169"/>
      <c r="M154" s="170" t="s">
        <v>1</v>
      </c>
      <c r="N154" s="171" t="s">
        <v>41</v>
      </c>
      <c r="O154" s="53"/>
      <c r="P154" s="158">
        <f>O154*H154</f>
        <v>0</v>
      </c>
      <c r="Q154" s="158">
        <v>1E-4</v>
      </c>
      <c r="R154" s="158">
        <f>Q154*H154</f>
        <v>1.848E-3</v>
      </c>
      <c r="S154" s="158">
        <v>0</v>
      </c>
      <c r="T154" s="159">
        <f>S154*H154</f>
        <v>0</v>
      </c>
      <c r="AR154" s="160" t="s">
        <v>168</v>
      </c>
      <c r="AT154" s="160" t="s">
        <v>165</v>
      </c>
      <c r="AU154" s="160" t="s">
        <v>86</v>
      </c>
      <c r="AY154" s="15" t="s">
        <v>131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5" t="s">
        <v>84</v>
      </c>
      <c r="BK154" s="161">
        <f>ROUND(I154*H154,2)</f>
        <v>0</v>
      </c>
      <c r="BL154" s="15" t="s">
        <v>141</v>
      </c>
      <c r="BM154" s="160" t="s">
        <v>495</v>
      </c>
    </row>
    <row r="155" spans="2:65" s="12" customFormat="1">
      <c r="B155" s="175"/>
      <c r="D155" s="172" t="s">
        <v>225</v>
      </c>
      <c r="E155" s="176" t="s">
        <v>1</v>
      </c>
      <c r="F155" s="177" t="s">
        <v>496</v>
      </c>
      <c r="H155" s="178">
        <v>18.48</v>
      </c>
      <c r="I155" s="179"/>
      <c r="L155" s="175"/>
      <c r="M155" s="180"/>
      <c r="N155" s="181"/>
      <c r="O155" s="181"/>
      <c r="P155" s="181"/>
      <c r="Q155" s="181"/>
      <c r="R155" s="181"/>
      <c r="S155" s="181"/>
      <c r="T155" s="182"/>
      <c r="AT155" s="176" t="s">
        <v>225</v>
      </c>
      <c r="AU155" s="176" t="s">
        <v>86</v>
      </c>
      <c r="AV155" s="12" t="s">
        <v>86</v>
      </c>
      <c r="AW155" s="12" t="s">
        <v>32</v>
      </c>
      <c r="AX155" s="12" t="s">
        <v>84</v>
      </c>
      <c r="AY155" s="176" t="s">
        <v>131</v>
      </c>
    </row>
    <row r="156" spans="2:65" s="1" customFormat="1" ht="14.45" customHeight="1">
      <c r="B156" s="148"/>
      <c r="C156" s="162" t="s">
        <v>173</v>
      </c>
      <c r="D156" s="162" t="s">
        <v>165</v>
      </c>
      <c r="E156" s="163" t="s">
        <v>497</v>
      </c>
      <c r="F156" s="164" t="s">
        <v>498</v>
      </c>
      <c r="G156" s="165" t="s">
        <v>152</v>
      </c>
      <c r="H156" s="166">
        <v>1</v>
      </c>
      <c r="I156" s="167"/>
      <c r="J156" s="168">
        <f>ROUND(I156*H156,2)</f>
        <v>0</v>
      </c>
      <c r="K156" s="164" t="s">
        <v>140</v>
      </c>
      <c r="L156" s="169"/>
      <c r="M156" s="170" t="s">
        <v>1</v>
      </c>
      <c r="N156" s="171" t="s">
        <v>41</v>
      </c>
      <c r="O156" s="53"/>
      <c r="P156" s="158">
        <f>O156*H156</f>
        <v>0</v>
      </c>
      <c r="Q156" s="158">
        <v>1.0200000000000001E-3</v>
      </c>
      <c r="R156" s="158">
        <f>Q156*H156</f>
        <v>1.0200000000000001E-3</v>
      </c>
      <c r="S156" s="158">
        <v>0</v>
      </c>
      <c r="T156" s="159">
        <f>S156*H156</f>
        <v>0</v>
      </c>
      <c r="AR156" s="160" t="s">
        <v>168</v>
      </c>
      <c r="AT156" s="160" t="s">
        <v>165</v>
      </c>
      <c r="AU156" s="160" t="s">
        <v>86</v>
      </c>
      <c r="AY156" s="15" t="s">
        <v>131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5" t="s">
        <v>84</v>
      </c>
      <c r="BK156" s="161">
        <f>ROUND(I156*H156,2)</f>
        <v>0</v>
      </c>
      <c r="BL156" s="15" t="s">
        <v>141</v>
      </c>
      <c r="BM156" s="160" t="s">
        <v>499</v>
      </c>
    </row>
    <row r="157" spans="2:65" s="12" customFormat="1">
      <c r="B157" s="175"/>
      <c r="D157" s="172" t="s">
        <v>225</v>
      </c>
      <c r="E157" s="176" t="s">
        <v>1</v>
      </c>
      <c r="F157" s="177" t="s">
        <v>84</v>
      </c>
      <c r="H157" s="178">
        <v>1</v>
      </c>
      <c r="I157" s="179"/>
      <c r="L157" s="175"/>
      <c r="M157" s="180"/>
      <c r="N157" s="181"/>
      <c r="O157" s="181"/>
      <c r="P157" s="181"/>
      <c r="Q157" s="181"/>
      <c r="R157" s="181"/>
      <c r="S157" s="181"/>
      <c r="T157" s="182"/>
      <c r="AT157" s="176" t="s">
        <v>225</v>
      </c>
      <c r="AU157" s="176" t="s">
        <v>86</v>
      </c>
      <c r="AV157" s="12" t="s">
        <v>86</v>
      </c>
      <c r="AW157" s="12" t="s">
        <v>32</v>
      </c>
      <c r="AX157" s="12" t="s">
        <v>84</v>
      </c>
      <c r="AY157" s="176" t="s">
        <v>131</v>
      </c>
    </row>
    <row r="158" spans="2:65" s="11" customFormat="1" ht="22.9" customHeight="1">
      <c r="B158" s="135"/>
      <c r="D158" s="136" t="s">
        <v>75</v>
      </c>
      <c r="E158" s="146" t="s">
        <v>173</v>
      </c>
      <c r="F158" s="146" t="s">
        <v>500</v>
      </c>
      <c r="I158" s="138"/>
      <c r="J158" s="147">
        <f>BK158</f>
        <v>0</v>
      </c>
      <c r="L158" s="135"/>
      <c r="M158" s="140"/>
      <c r="N158" s="141"/>
      <c r="O158" s="141"/>
      <c r="P158" s="142">
        <f>SUM(P159:P170)</f>
        <v>0</v>
      </c>
      <c r="Q158" s="141"/>
      <c r="R158" s="142">
        <f>SUM(R159:R170)</f>
        <v>0</v>
      </c>
      <c r="S158" s="141"/>
      <c r="T158" s="143">
        <f>SUM(T159:T170)</f>
        <v>2.4423250000000003</v>
      </c>
      <c r="AR158" s="136" t="s">
        <v>84</v>
      </c>
      <c r="AT158" s="144" t="s">
        <v>75</v>
      </c>
      <c r="AU158" s="144" t="s">
        <v>84</v>
      </c>
      <c r="AY158" s="136" t="s">
        <v>131</v>
      </c>
      <c r="BK158" s="145">
        <f>SUM(BK159:BK170)</f>
        <v>0</v>
      </c>
    </row>
    <row r="159" spans="2:65" s="1" customFormat="1" ht="21.6" customHeight="1">
      <c r="B159" s="148"/>
      <c r="C159" s="149" t="s">
        <v>177</v>
      </c>
      <c r="D159" s="149" t="s">
        <v>136</v>
      </c>
      <c r="E159" s="150" t="s">
        <v>501</v>
      </c>
      <c r="F159" s="151" t="s">
        <v>502</v>
      </c>
      <c r="G159" s="152" t="s">
        <v>503</v>
      </c>
      <c r="H159" s="153">
        <v>0.152</v>
      </c>
      <c r="I159" s="154"/>
      <c r="J159" s="155">
        <f>ROUND(I159*H159,2)</f>
        <v>0</v>
      </c>
      <c r="K159" s="151" t="s">
        <v>140</v>
      </c>
      <c r="L159" s="30"/>
      <c r="M159" s="156" t="s">
        <v>1</v>
      </c>
      <c r="N159" s="157" t="s">
        <v>41</v>
      </c>
      <c r="O159" s="53"/>
      <c r="P159" s="158">
        <f>O159*H159</f>
        <v>0</v>
      </c>
      <c r="Q159" s="158">
        <v>0</v>
      </c>
      <c r="R159" s="158">
        <f>Q159*H159</f>
        <v>0</v>
      </c>
      <c r="S159" s="158">
        <v>1.8</v>
      </c>
      <c r="T159" s="159">
        <f>S159*H159</f>
        <v>0.27360000000000001</v>
      </c>
      <c r="AR159" s="160" t="s">
        <v>141</v>
      </c>
      <c r="AT159" s="160" t="s">
        <v>136</v>
      </c>
      <c r="AU159" s="160" t="s">
        <v>86</v>
      </c>
      <c r="AY159" s="15" t="s">
        <v>131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5" t="s">
        <v>84</v>
      </c>
      <c r="BK159" s="161">
        <f>ROUND(I159*H159,2)</f>
        <v>0</v>
      </c>
      <c r="BL159" s="15" t="s">
        <v>141</v>
      </c>
      <c r="BM159" s="160" t="s">
        <v>504</v>
      </c>
    </row>
    <row r="160" spans="2:65" s="12" customFormat="1">
      <c r="B160" s="175"/>
      <c r="D160" s="172" t="s">
        <v>225</v>
      </c>
      <c r="E160" s="176" t="s">
        <v>1</v>
      </c>
      <c r="F160" s="177" t="s">
        <v>505</v>
      </c>
      <c r="H160" s="178">
        <v>0.152</v>
      </c>
      <c r="I160" s="179"/>
      <c r="L160" s="175"/>
      <c r="M160" s="180"/>
      <c r="N160" s="181"/>
      <c r="O160" s="181"/>
      <c r="P160" s="181"/>
      <c r="Q160" s="181"/>
      <c r="R160" s="181"/>
      <c r="S160" s="181"/>
      <c r="T160" s="182"/>
      <c r="AT160" s="176" t="s">
        <v>225</v>
      </c>
      <c r="AU160" s="176" t="s">
        <v>86</v>
      </c>
      <c r="AV160" s="12" t="s">
        <v>86</v>
      </c>
      <c r="AW160" s="12" t="s">
        <v>32</v>
      </c>
      <c r="AX160" s="12" t="s">
        <v>84</v>
      </c>
      <c r="AY160" s="176" t="s">
        <v>131</v>
      </c>
    </row>
    <row r="161" spans="2:65" s="1" customFormat="1" ht="21.6" customHeight="1">
      <c r="B161" s="148"/>
      <c r="C161" s="149" t="s">
        <v>182</v>
      </c>
      <c r="D161" s="149" t="s">
        <v>136</v>
      </c>
      <c r="E161" s="150" t="s">
        <v>506</v>
      </c>
      <c r="F161" s="151" t="s">
        <v>507</v>
      </c>
      <c r="G161" s="152" t="s">
        <v>469</v>
      </c>
      <c r="H161" s="153">
        <v>11.6</v>
      </c>
      <c r="I161" s="154"/>
      <c r="J161" s="155">
        <f>ROUND(I161*H161,2)</f>
        <v>0</v>
      </c>
      <c r="K161" s="151" t="s">
        <v>140</v>
      </c>
      <c r="L161" s="30"/>
      <c r="M161" s="156" t="s">
        <v>1</v>
      </c>
      <c r="N161" s="157" t="s">
        <v>41</v>
      </c>
      <c r="O161" s="53"/>
      <c r="P161" s="158">
        <f>O161*H161</f>
        <v>0</v>
      </c>
      <c r="Q161" s="158">
        <v>0</v>
      </c>
      <c r="R161" s="158">
        <f>Q161*H161</f>
        <v>0</v>
      </c>
      <c r="S161" s="158">
        <v>5.7000000000000002E-2</v>
      </c>
      <c r="T161" s="159">
        <f>S161*H161</f>
        <v>0.66120000000000001</v>
      </c>
      <c r="AR161" s="160" t="s">
        <v>141</v>
      </c>
      <c r="AT161" s="160" t="s">
        <v>136</v>
      </c>
      <c r="AU161" s="160" t="s">
        <v>86</v>
      </c>
      <c r="AY161" s="15" t="s">
        <v>131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5" t="s">
        <v>84</v>
      </c>
      <c r="BK161" s="161">
        <f>ROUND(I161*H161,2)</f>
        <v>0</v>
      </c>
      <c r="BL161" s="15" t="s">
        <v>141</v>
      </c>
      <c r="BM161" s="160" t="s">
        <v>508</v>
      </c>
    </row>
    <row r="162" spans="2:65" s="12" customFormat="1">
      <c r="B162" s="175"/>
      <c r="D162" s="172" t="s">
        <v>225</v>
      </c>
      <c r="E162" s="176" t="s">
        <v>1</v>
      </c>
      <c r="F162" s="177" t="s">
        <v>509</v>
      </c>
      <c r="H162" s="178">
        <v>11.6</v>
      </c>
      <c r="I162" s="179"/>
      <c r="L162" s="175"/>
      <c r="M162" s="180"/>
      <c r="N162" s="181"/>
      <c r="O162" s="181"/>
      <c r="P162" s="181"/>
      <c r="Q162" s="181"/>
      <c r="R162" s="181"/>
      <c r="S162" s="181"/>
      <c r="T162" s="182"/>
      <c r="AT162" s="176" t="s">
        <v>225</v>
      </c>
      <c r="AU162" s="176" t="s">
        <v>86</v>
      </c>
      <c r="AV162" s="12" t="s">
        <v>86</v>
      </c>
      <c r="AW162" s="12" t="s">
        <v>32</v>
      </c>
      <c r="AX162" s="12" t="s">
        <v>84</v>
      </c>
      <c r="AY162" s="176" t="s">
        <v>131</v>
      </c>
    </row>
    <row r="163" spans="2:65" s="1" customFormat="1" ht="14.45" customHeight="1">
      <c r="B163" s="148"/>
      <c r="C163" s="149" t="s">
        <v>186</v>
      </c>
      <c r="D163" s="149" t="s">
        <v>136</v>
      </c>
      <c r="E163" s="150" t="s">
        <v>510</v>
      </c>
      <c r="F163" s="151" t="s">
        <v>511</v>
      </c>
      <c r="G163" s="152" t="s">
        <v>139</v>
      </c>
      <c r="H163" s="153">
        <v>17.105</v>
      </c>
      <c r="I163" s="154"/>
      <c r="J163" s="155">
        <f>ROUND(I163*H163,2)</f>
        <v>0</v>
      </c>
      <c r="K163" s="151" t="s">
        <v>140</v>
      </c>
      <c r="L163" s="30"/>
      <c r="M163" s="156" t="s">
        <v>1</v>
      </c>
      <c r="N163" s="157" t="s">
        <v>41</v>
      </c>
      <c r="O163" s="53"/>
      <c r="P163" s="158">
        <f>O163*H163</f>
        <v>0</v>
      </c>
      <c r="Q163" s="158">
        <v>0</v>
      </c>
      <c r="R163" s="158">
        <f>Q163*H163</f>
        <v>0</v>
      </c>
      <c r="S163" s="158">
        <v>8.9999999999999993E-3</v>
      </c>
      <c r="T163" s="159">
        <f>S163*H163</f>
        <v>0.153945</v>
      </c>
      <c r="AR163" s="160" t="s">
        <v>141</v>
      </c>
      <c r="AT163" s="160" t="s">
        <v>136</v>
      </c>
      <c r="AU163" s="160" t="s">
        <v>86</v>
      </c>
      <c r="AY163" s="15" t="s">
        <v>131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5" t="s">
        <v>84</v>
      </c>
      <c r="BK163" s="161">
        <f>ROUND(I163*H163,2)</f>
        <v>0</v>
      </c>
      <c r="BL163" s="15" t="s">
        <v>141</v>
      </c>
      <c r="BM163" s="160" t="s">
        <v>512</v>
      </c>
    </row>
    <row r="164" spans="2:65" s="12" customFormat="1">
      <c r="B164" s="175"/>
      <c r="D164" s="172" t="s">
        <v>225</v>
      </c>
      <c r="E164" s="176" t="s">
        <v>1</v>
      </c>
      <c r="F164" s="177" t="s">
        <v>513</v>
      </c>
      <c r="H164" s="178">
        <v>17.105</v>
      </c>
      <c r="I164" s="179"/>
      <c r="L164" s="175"/>
      <c r="M164" s="180"/>
      <c r="N164" s="181"/>
      <c r="O164" s="181"/>
      <c r="P164" s="181"/>
      <c r="Q164" s="181"/>
      <c r="R164" s="181"/>
      <c r="S164" s="181"/>
      <c r="T164" s="182"/>
      <c r="AT164" s="176" t="s">
        <v>225</v>
      </c>
      <c r="AU164" s="176" t="s">
        <v>86</v>
      </c>
      <c r="AV164" s="12" t="s">
        <v>86</v>
      </c>
      <c r="AW164" s="12" t="s">
        <v>32</v>
      </c>
      <c r="AX164" s="12" t="s">
        <v>84</v>
      </c>
      <c r="AY164" s="176" t="s">
        <v>131</v>
      </c>
    </row>
    <row r="165" spans="2:65" s="1" customFormat="1" ht="21.6" customHeight="1">
      <c r="B165" s="148"/>
      <c r="C165" s="149" t="s">
        <v>190</v>
      </c>
      <c r="D165" s="149" t="s">
        <v>136</v>
      </c>
      <c r="E165" s="150" t="s">
        <v>514</v>
      </c>
      <c r="F165" s="151" t="s">
        <v>515</v>
      </c>
      <c r="G165" s="152" t="s">
        <v>469</v>
      </c>
      <c r="H165" s="153">
        <v>7.3140000000000001</v>
      </c>
      <c r="I165" s="154"/>
      <c r="J165" s="155">
        <f>ROUND(I165*H165,2)</f>
        <v>0</v>
      </c>
      <c r="K165" s="151" t="s">
        <v>140</v>
      </c>
      <c r="L165" s="30"/>
      <c r="M165" s="156" t="s">
        <v>1</v>
      </c>
      <c r="N165" s="157" t="s">
        <v>41</v>
      </c>
      <c r="O165" s="53"/>
      <c r="P165" s="158">
        <f>O165*H165</f>
        <v>0</v>
      </c>
      <c r="Q165" s="158">
        <v>0</v>
      </c>
      <c r="R165" s="158">
        <f>Q165*H165</f>
        <v>0</v>
      </c>
      <c r="S165" s="158">
        <v>0.01</v>
      </c>
      <c r="T165" s="159">
        <f>S165*H165</f>
        <v>7.3139999999999997E-2</v>
      </c>
      <c r="AR165" s="160" t="s">
        <v>141</v>
      </c>
      <c r="AT165" s="160" t="s">
        <v>136</v>
      </c>
      <c r="AU165" s="160" t="s">
        <v>86</v>
      </c>
      <c r="AY165" s="15" t="s">
        <v>131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5" t="s">
        <v>84</v>
      </c>
      <c r="BK165" s="161">
        <f>ROUND(I165*H165,2)</f>
        <v>0</v>
      </c>
      <c r="BL165" s="15" t="s">
        <v>141</v>
      </c>
      <c r="BM165" s="160" t="s">
        <v>516</v>
      </c>
    </row>
    <row r="166" spans="2:65" s="12" customFormat="1">
      <c r="B166" s="175"/>
      <c r="D166" s="172" t="s">
        <v>225</v>
      </c>
      <c r="E166" s="176" t="s">
        <v>1</v>
      </c>
      <c r="F166" s="177" t="s">
        <v>517</v>
      </c>
      <c r="H166" s="178">
        <v>5.5359999999999996</v>
      </c>
      <c r="I166" s="179"/>
      <c r="L166" s="175"/>
      <c r="M166" s="180"/>
      <c r="N166" s="181"/>
      <c r="O166" s="181"/>
      <c r="P166" s="181"/>
      <c r="Q166" s="181"/>
      <c r="R166" s="181"/>
      <c r="S166" s="181"/>
      <c r="T166" s="182"/>
      <c r="AT166" s="176" t="s">
        <v>225</v>
      </c>
      <c r="AU166" s="176" t="s">
        <v>86</v>
      </c>
      <c r="AV166" s="12" t="s">
        <v>86</v>
      </c>
      <c r="AW166" s="12" t="s">
        <v>32</v>
      </c>
      <c r="AX166" s="12" t="s">
        <v>76</v>
      </c>
      <c r="AY166" s="176" t="s">
        <v>131</v>
      </c>
    </row>
    <row r="167" spans="2:65" s="12" customFormat="1">
      <c r="B167" s="175"/>
      <c r="D167" s="172" t="s">
        <v>225</v>
      </c>
      <c r="E167" s="176" t="s">
        <v>1</v>
      </c>
      <c r="F167" s="177" t="s">
        <v>518</v>
      </c>
      <c r="H167" s="178">
        <v>1.778</v>
      </c>
      <c r="I167" s="179"/>
      <c r="L167" s="175"/>
      <c r="M167" s="180"/>
      <c r="N167" s="181"/>
      <c r="O167" s="181"/>
      <c r="P167" s="181"/>
      <c r="Q167" s="181"/>
      <c r="R167" s="181"/>
      <c r="S167" s="181"/>
      <c r="T167" s="182"/>
      <c r="AT167" s="176" t="s">
        <v>225</v>
      </c>
      <c r="AU167" s="176" t="s">
        <v>86</v>
      </c>
      <c r="AV167" s="12" t="s">
        <v>86</v>
      </c>
      <c r="AW167" s="12" t="s">
        <v>32</v>
      </c>
      <c r="AX167" s="12" t="s">
        <v>76</v>
      </c>
      <c r="AY167" s="176" t="s">
        <v>131</v>
      </c>
    </row>
    <row r="168" spans="2:65" s="13" customFormat="1">
      <c r="B168" s="192"/>
      <c r="D168" s="172" t="s">
        <v>225</v>
      </c>
      <c r="E168" s="193" t="s">
        <v>1</v>
      </c>
      <c r="F168" s="194" t="s">
        <v>485</v>
      </c>
      <c r="H168" s="195">
        <v>7.3140000000000001</v>
      </c>
      <c r="I168" s="196"/>
      <c r="L168" s="192"/>
      <c r="M168" s="197"/>
      <c r="N168" s="198"/>
      <c r="O168" s="198"/>
      <c r="P168" s="198"/>
      <c r="Q168" s="198"/>
      <c r="R168" s="198"/>
      <c r="S168" s="198"/>
      <c r="T168" s="199"/>
      <c r="AT168" s="193" t="s">
        <v>225</v>
      </c>
      <c r="AU168" s="193" t="s">
        <v>86</v>
      </c>
      <c r="AV168" s="13" t="s">
        <v>141</v>
      </c>
      <c r="AW168" s="13" t="s">
        <v>32</v>
      </c>
      <c r="AX168" s="13" t="s">
        <v>84</v>
      </c>
      <c r="AY168" s="193" t="s">
        <v>131</v>
      </c>
    </row>
    <row r="169" spans="2:65" s="1" customFormat="1" ht="21.6" customHeight="1">
      <c r="B169" s="148"/>
      <c r="C169" s="149" t="s">
        <v>196</v>
      </c>
      <c r="D169" s="149" t="s">
        <v>136</v>
      </c>
      <c r="E169" s="150" t="s">
        <v>519</v>
      </c>
      <c r="F169" s="151" t="s">
        <v>520</v>
      </c>
      <c r="G169" s="152" t="s">
        <v>469</v>
      </c>
      <c r="H169" s="153">
        <v>18.829999999999998</v>
      </c>
      <c r="I169" s="154"/>
      <c r="J169" s="155">
        <f>ROUND(I169*H169,2)</f>
        <v>0</v>
      </c>
      <c r="K169" s="151" t="s">
        <v>140</v>
      </c>
      <c r="L169" s="30"/>
      <c r="M169" s="156" t="s">
        <v>1</v>
      </c>
      <c r="N169" s="157" t="s">
        <v>41</v>
      </c>
      <c r="O169" s="53"/>
      <c r="P169" s="158">
        <f>O169*H169</f>
        <v>0</v>
      </c>
      <c r="Q169" s="158">
        <v>0</v>
      </c>
      <c r="R169" s="158">
        <f>Q169*H169</f>
        <v>0</v>
      </c>
      <c r="S169" s="158">
        <v>6.8000000000000005E-2</v>
      </c>
      <c r="T169" s="159">
        <f>S169*H169</f>
        <v>1.28044</v>
      </c>
      <c r="AR169" s="160" t="s">
        <v>141</v>
      </c>
      <c r="AT169" s="160" t="s">
        <v>136</v>
      </c>
      <c r="AU169" s="160" t="s">
        <v>86</v>
      </c>
      <c r="AY169" s="15" t="s">
        <v>131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5" t="s">
        <v>84</v>
      </c>
      <c r="BK169" s="161">
        <f>ROUND(I169*H169,2)</f>
        <v>0</v>
      </c>
      <c r="BL169" s="15" t="s">
        <v>141</v>
      </c>
      <c r="BM169" s="160" t="s">
        <v>521</v>
      </c>
    </row>
    <row r="170" spans="2:65" s="12" customFormat="1">
      <c r="B170" s="175"/>
      <c r="D170" s="172" t="s">
        <v>225</v>
      </c>
      <c r="E170" s="176" t="s">
        <v>1</v>
      </c>
      <c r="F170" s="177" t="s">
        <v>522</v>
      </c>
      <c r="H170" s="178">
        <v>18.829999999999998</v>
      </c>
      <c r="I170" s="179"/>
      <c r="L170" s="175"/>
      <c r="M170" s="180"/>
      <c r="N170" s="181"/>
      <c r="O170" s="181"/>
      <c r="P170" s="181"/>
      <c r="Q170" s="181"/>
      <c r="R170" s="181"/>
      <c r="S170" s="181"/>
      <c r="T170" s="182"/>
      <c r="AT170" s="176" t="s">
        <v>225</v>
      </c>
      <c r="AU170" s="176" t="s">
        <v>86</v>
      </c>
      <c r="AV170" s="12" t="s">
        <v>86</v>
      </c>
      <c r="AW170" s="12" t="s">
        <v>32</v>
      </c>
      <c r="AX170" s="12" t="s">
        <v>84</v>
      </c>
      <c r="AY170" s="176" t="s">
        <v>131</v>
      </c>
    </row>
    <row r="171" spans="2:65" s="11" customFormat="1" ht="22.9" customHeight="1">
      <c r="B171" s="135"/>
      <c r="D171" s="136" t="s">
        <v>75</v>
      </c>
      <c r="E171" s="146" t="s">
        <v>523</v>
      </c>
      <c r="F171" s="146" t="s">
        <v>524</v>
      </c>
      <c r="I171" s="138"/>
      <c r="J171" s="147">
        <f>BK171</f>
        <v>0</v>
      </c>
      <c r="L171" s="135"/>
      <c r="M171" s="140"/>
      <c r="N171" s="141"/>
      <c r="O171" s="141"/>
      <c r="P171" s="142">
        <f>SUM(P172:P174)</f>
        <v>0</v>
      </c>
      <c r="Q171" s="141"/>
      <c r="R171" s="142">
        <f>SUM(R172:R174)</f>
        <v>0</v>
      </c>
      <c r="S171" s="141"/>
      <c r="T171" s="143">
        <f>SUM(T172:T174)</f>
        <v>0</v>
      </c>
      <c r="AR171" s="136" t="s">
        <v>84</v>
      </c>
      <c r="AT171" s="144" t="s">
        <v>75</v>
      </c>
      <c r="AU171" s="144" t="s">
        <v>84</v>
      </c>
      <c r="AY171" s="136" t="s">
        <v>131</v>
      </c>
      <c r="BK171" s="145">
        <f>SUM(BK172:BK174)</f>
        <v>0</v>
      </c>
    </row>
    <row r="172" spans="2:65" s="1" customFormat="1" ht="21.6" customHeight="1">
      <c r="B172" s="148"/>
      <c r="C172" s="149" t="s">
        <v>8</v>
      </c>
      <c r="D172" s="149" t="s">
        <v>136</v>
      </c>
      <c r="E172" s="150" t="s">
        <v>525</v>
      </c>
      <c r="F172" s="151" t="s">
        <v>526</v>
      </c>
      <c r="G172" s="152" t="s">
        <v>421</v>
      </c>
      <c r="H172" s="153">
        <v>2.8359999999999999</v>
      </c>
      <c r="I172" s="154"/>
      <c r="J172" s="155">
        <f>ROUND(I172*H172,2)</f>
        <v>0</v>
      </c>
      <c r="K172" s="151" t="s">
        <v>140</v>
      </c>
      <c r="L172" s="30"/>
      <c r="M172" s="156" t="s">
        <v>1</v>
      </c>
      <c r="N172" s="157" t="s">
        <v>41</v>
      </c>
      <c r="O172" s="53"/>
      <c r="P172" s="158">
        <f>O172*H172</f>
        <v>0</v>
      </c>
      <c r="Q172" s="158">
        <v>0</v>
      </c>
      <c r="R172" s="158">
        <f>Q172*H172</f>
        <v>0</v>
      </c>
      <c r="S172" s="158">
        <v>0</v>
      </c>
      <c r="T172" s="159">
        <f>S172*H172</f>
        <v>0</v>
      </c>
      <c r="AR172" s="160" t="s">
        <v>141</v>
      </c>
      <c r="AT172" s="160" t="s">
        <v>136</v>
      </c>
      <c r="AU172" s="160" t="s">
        <v>86</v>
      </c>
      <c r="AY172" s="15" t="s">
        <v>131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5" t="s">
        <v>84</v>
      </c>
      <c r="BK172" s="161">
        <f>ROUND(I172*H172,2)</f>
        <v>0</v>
      </c>
      <c r="BL172" s="15" t="s">
        <v>141</v>
      </c>
      <c r="BM172" s="160" t="s">
        <v>527</v>
      </c>
    </row>
    <row r="173" spans="2:65" s="1" customFormat="1" ht="21.6" customHeight="1">
      <c r="B173" s="148"/>
      <c r="C173" s="149" t="s">
        <v>206</v>
      </c>
      <c r="D173" s="149" t="s">
        <v>136</v>
      </c>
      <c r="E173" s="150" t="s">
        <v>528</v>
      </c>
      <c r="F173" s="151" t="s">
        <v>529</v>
      </c>
      <c r="G173" s="152" t="s">
        <v>421</v>
      </c>
      <c r="H173" s="153">
        <v>14.375</v>
      </c>
      <c r="I173" s="154"/>
      <c r="J173" s="155">
        <f>ROUND(I173*H173,2)</f>
        <v>0</v>
      </c>
      <c r="K173" s="151" t="s">
        <v>140</v>
      </c>
      <c r="L173" s="30"/>
      <c r="M173" s="156" t="s">
        <v>1</v>
      </c>
      <c r="N173" s="157" t="s">
        <v>41</v>
      </c>
      <c r="O173" s="53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AR173" s="160" t="s">
        <v>141</v>
      </c>
      <c r="AT173" s="160" t="s">
        <v>136</v>
      </c>
      <c r="AU173" s="160" t="s">
        <v>86</v>
      </c>
      <c r="AY173" s="15" t="s">
        <v>131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5" t="s">
        <v>84</v>
      </c>
      <c r="BK173" s="161">
        <f>ROUND(I173*H173,2)</f>
        <v>0</v>
      </c>
      <c r="BL173" s="15" t="s">
        <v>141</v>
      </c>
      <c r="BM173" s="160" t="s">
        <v>530</v>
      </c>
    </row>
    <row r="174" spans="2:65" s="12" customFormat="1">
      <c r="B174" s="175"/>
      <c r="D174" s="172" t="s">
        <v>225</v>
      </c>
      <c r="E174" s="176" t="s">
        <v>1</v>
      </c>
      <c r="F174" s="177" t="s">
        <v>531</v>
      </c>
      <c r="H174" s="178">
        <v>14.375</v>
      </c>
      <c r="I174" s="179"/>
      <c r="L174" s="175"/>
      <c r="M174" s="180"/>
      <c r="N174" s="181"/>
      <c r="O174" s="181"/>
      <c r="P174" s="181"/>
      <c r="Q174" s="181"/>
      <c r="R174" s="181"/>
      <c r="S174" s="181"/>
      <c r="T174" s="182"/>
      <c r="AT174" s="176" t="s">
        <v>225</v>
      </c>
      <c r="AU174" s="176" t="s">
        <v>86</v>
      </c>
      <c r="AV174" s="12" t="s">
        <v>86</v>
      </c>
      <c r="AW174" s="12" t="s">
        <v>32</v>
      </c>
      <c r="AX174" s="12" t="s">
        <v>84</v>
      </c>
      <c r="AY174" s="176" t="s">
        <v>131</v>
      </c>
    </row>
    <row r="175" spans="2:65" s="11" customFormat="1" ht="22.9" customHeight="1">
      <c r="B175" s="135"/>
      <c r="D175" s="136" t="s">
        <v>75</v>
      </c>
      <c r="E175" s="146" t="s">
        <v>532</v>
      </c>
      <c r="F175" s="146" t="s">
        <v>533</v>
      </c>
      <c r="I175" s="138"/>
      <c r="J175" s="147">
        <f>BK175</f>
        <v>0</v>
      </c>
      <c r="L175" s="135"/>
      <c r="M175" s="140"/>
      <c r="N175" s="141"/>
      <c r="O175" s="141"/>
      <c r="P175" s="142">
        <f>SUM(P176:P177)</f>
        <v>0</v>
      </c>
      <c r="Q175" s="141"/>
      <c r="R175" s="142">
        <f>SUM(R176:R177)</f>
        <v>0</v>
      </c>
      <c r="S175" s="141"/>
      <c r="T175" s="143">
        <f>SUM(T176:T177)</f>
        <v>0</v>
      </c>
      <c r="AR175" s="136" t="s">
        <v>84</v>
      </c>
      <c r="AT175" s="144" t="s">
        <v>75</v>
      </c>
      <c r="AU175" s="144" t="s">
        <v>84</v>
      </c>
      <c r="AY175" s="136" t="s">
        <v>131</v>
      </c>
      <c r="BK175" s="145">
        <f>SUM(BK176:BK177)</f>
        <v>0</v>
      </c>
    </row>
    <row r="176" spans="2:65" s="1" customFormat="1" ht="32.450000000000003" customHeight="1">
      <c r="B176" s="148"/>
      <c r="C176" s="149" t="s">
        <v>211</v>
      </c>
      <c r="D176" s="149" t="s">
        <v>136</v>
      </c>
      <c r="E176" s="150" t="s">
        <v>534</v>
      </c>
      <c r="F176" s="151" t="s">
        <v>535</v>
      </c>
      <c r="G176" s="152" t="s">
        <v>421</v>
      </c>
      <c r="H176" s="153">
        <v>2.9119999999999999</v>
      </c>
      <c r="I176" s="154"/>
      <c r="J176" s="155">
        <f>ROUND(I176*H176,2)</f>
        <v>0</v>
      </c>
      <c r="K176" s="151" t="s">
        <v>140</v>
      </c>
      <c r="L176" s="30"/>
      <c r="M176" s="156" t="s">
        <v>1</v>
      </c>
      <c r="N176" s="157" t="s">
        <v>41</v>
      </c>
      <c r="O176" s="53"/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160" t="s">
        <v>141</v>
      </c>
      <c r="AT176" s="160" t="s">
        <v>136</v>
      </c>
      <c r="AU176" s="160" t="s">
        <v>86</v>
      </c>
      <c r="AY176" s="15" t="s">
        <v>131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5" t="s">
        <v>84</v>
      </c>
      <c r="BK176" s="161">
        <f>ROUND(I176*H176,2)</f>
        <v>0</v>
      </c>
      <c r="BL176" s="15" t="s">
        <v>141</v>
      </c>
      <c r="BM176" s="160" t="s">
        <v>536</v>
      </c>
    </row>
    <row r="177" spans="2:65" s="1" customFormat="1" ht="32.450000000000003" customHeight="1">
      <c r="B177" s="148"/>
      <c r="C177" s="149" t="s">
        <v>215</v>
      </c>
      <c r="D177" s="149" t="s">
        <v>136</v>
      </c>
      <c r="E177" s="150" t="s">
        <v>537</v>
      </c>
      <c r="F177" s="151" t="s">
        <v>538</v>
      </c>
      <c r="G177" s="152" t="s">
        <v>421</v>
      </c>
      <c r="H177" s="153">
        <v>2.9119999999999999</v>
      </c>
      <c r="I177" s="154"/>
      <c r="J177" s="155">
        <f>ROUND(I177*H177,2)</f>
        <v>0</v>
      </c>
      <c r="K177" s="151" t="s">
        <v>140</v>
      </c>
      <c r="L177" s="30"/>
      <c r="M177" s="156" t="s">
        <v>1</v>
      </c>
      <c r="N177" s="157" t="s">
        <v>41</v>
      </c>
      <c r="O177" s="53"/>
      <c r="P177" s="158">
        <f>O177*H177</f>
        <v>0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AR177" s="160" t="s">
        <v>141</v>
      </c>
      <c r="AT177" s="160" t="s">
        <v>136</v>
      </c>
      <c r="AU177" s="160" t="s">
        <v>86</v>
      </c>
      <c r="AY177" s="15" t="s">
        <v>131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5" t="s">
        <v>84</v>
      </c>
      <c r="BK177" s="161">
        <f>ROUND(I177*H177,2)</f>
        <v>0</v>
      </c>
      <c r="BL177" s="15" t="s">
        <v>141</v>
      </c>
      <c r="BM177" s="160" t="s">
        <v>539</v>
      </c>
    </row>
    <row r="178" spans="2:65" s="11" customFormat="1" ht="22.9" customHeight="1">
      <c r="B178" s="135"/>
      <c r="D178" s="136" t="s">
        <v>75</v>
      </c>
      <c r="E178" s="146" t="s">
        <v>132</v>
      </c>
      <c r="F178" s="146" t="s">
        <v>133</v>
      </c>
      <c r="I178" s="138"/>
      <c r="J178" s="147">
        <f>BK178</f>
        <v>0</v>
      </c>
      <c r="L178" s="135"/>
      <c r="M178" s="140"/>
      <c r="N178" s="141"/>
      <c r="O178" s="141"/>
      <c r="P178" s="142">
        <f>P179+P193+P196+P200+P211+P215+P241+P257+P261+P267</f>
        <v>0</v>
      </c>
      <c r="Q178" s="141"/>
      <c r="R178" s="142">
        <f>R179+R193+R196+R200+R211+R215+R241+R257+R261+R267</f>
        <v>1.7161733699999999</v>
      </c>
      <c r="S178" s="141"/>
      <c r="T178" s="143">
        <f>T179+T193+T196+T200+T211+T215+T241+T257+T261+T267</f>
        <v>0.393872</v>
      </c>
      <c r="AR178" s="136" t="s">
        <v>84</v>
      </c>
      <c r="AT178" s="144" t="s">
        <v>75</v>
      </c>
      <c r="AU178" s="144" t="s">
        <v>84</v>
      </c>
      <c r="AY178" s="136" t="s">
        <v>131</v>
      </c>
      <c r="BK178" s="145">
        <f>BK179+BK193+BK196+BK200+BK211+BK215+BK241+BK257+BK261+BK267</f>
        <v>0</v>
      </c>
    </row>
    <row r="179" spans="2:65" s="11" customFormat="1" ht="20.85" customHeight="1">
      <c r="B179" s="135"/>
      <c r="D179" s="136" t="s">
        <v>75</v>
      </c>
      <c r="E179" s="146" t="s">
        <v>200</v>
      </c>
      <c r="F179" s="146" t="s">
        <v>201</v>
      </c>
      <c r="I179" s="138"/>
      <c r="J179" s="147">
        <f>BK179</f>
        <v>0</v>
      </c>
      <c r="L179" s="135"/>
      <c r="M179" s="140"/>
      <c r="N179" s="141"/>
      <c r="O179" s="141"/>
      <c r="P179" s="142">
        <f>SUM(P180:P192)</f>
        <v>0</v>
      </c>
      <c r="Q179" s="141"/>
      <c r="R179" s="142">
        <f>SUM(R180:R192)</f>
        <v>4.13E-3</v>
      </c>
      <c r="S179" s="141"/>
      <c r="T179" s="143">
        <f>SUM(T180:T192)</f>
        <v>0.19206000000000001</v>
      </c>
      <c r="AR179" s="136" t="s">
        <v>84</v>
      </c>
      <c r="AT179" s="144" t="s">
        <v>75</v>
      </c>
      <c r="AU179" s="144" t="s">
        <v>86</v>
      </c>
      <c r="AY179" s="136" t="s">
        <v>131</v>
      </c>
      <c r="BK179" s="145">
        <f>SUM(BK180:BK192)</f>
        <v>0</v>
      </c>
    </row>
    <row r="180" spans="2:65" s="1" customFormat="1" ht="14.45" customHeight="1">
      <c r="B180" s="148"/>
      <c r="C180" s="149" t="s">
        <v>221</v>
      </c>
      <c r="D180" s="149" t="s">
        <v>136</v>
      </c>
      <c r="E180" s="150" t="s">
        <v>540</v>
      </c>
      <c r="F180" s="151" t="s">
        <v>541</v>
      </c>
      <c r="G180" s="152" t="s">
        <v>180</v>
      </c>
      <c r="H180" s="153">
        <v>1</v>
      </c>
      <c r="I180" s="154"/>
      <c r="J180" s="155">
        <f>ROUND(I180*H180,2)</f>
        <v>0</v>
      </c>
      <c r="K180" s="151" t="s">
        <v>140</v>
      </c>
      <c r="L180" s="30"/>
      <c r="M180" s="156" t="s">
        <v>1</v>
      </c>
      <c r="N180" s="157" t="s">
        <v>41</v>
      </c>
      <c r="O180" s="53"/>
      <c r="P180" s="158">
        <f>O180*H180</f>
        <v>0</v>
      </c>
      <c r="Q180" s="158">
        <v>0</v>
      </c>
      <c r="R180" s="158">
        <f>Q180*H180</f>
        <v>0</v>
      </c>
      <c r="S180" s="158">
        <v>1.9460000000000002E-2</v>
      </c>
      <c r="T180" s="159">
        <f>S180*H180</f>
        <v>1.9460000000000002E-2</v>
      </c>
      <c r="AR180" s="160" t="s">
        <v>141</v>
      </c>
      <c r="AT180" s="160" t="s">
        <v>136</v>
      </c>
      <c r="AU180" s="160" t="s">
        <v>142</v>
      </c>
      <c r="AY180" s="15" t="s">
        <v>131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5" t="s">
        <v>84</v>
      </c>
      <c r="BK180" s="161">
        <f>ROUND(I180*H180,2)</f>
        <v>0</v>
      </c>
      <c r="BL180" s="15" t="s">
        <v>141</v>
      </c>
      <c r="BM180" s="160" t="s">
        <v>542</v>
      </c>
    </row>
    <row r="181" spans="2:65" s="1" customFormat="1" ht="14.45" customHeight="1">
      <c r="B181" s="148"/>
      <c r="C181" s="149" t="s">
        <v>226</v>
      </c>
      <c r="D181" s="149" t="s">
        <v>136</v>
      </c>
      <c r="E181" s="150" t="s">
        <v>543</v>
      </c>
      <c r="F181" s="151" t="s">
        <v>544</v>
      </c>
      <c r="G181" s="152" t="s">
        <v>180</v>
      </c>
      <c r="H181" s="153">
        <v>2</v>
      </c>
      <c r="I181" s="154"/>
      <c r="J181" s="155">
        <f>ROUND(I181*H181,2)</f>
        <v>0</v>
      </c>
      <c r="K181" s="151" t="s">
        <v>140</v>
      </c>
      <c r="L181" s="30"/>
      <c r="M181" s="156" t="s">
        <v>1</v>
      </c>
      <c r="N181" s="157" t="s">
        <v>41</v>
      </c>
      <c r="O181" s="53"/>
      <c r="P181" s="158">
        <f>O181*H181</f>
        <v>0</v>
      </c>
      <c r="Q181" s="158">
        <v>0</v>
      </c>
      <c r="R181" s="158">
        <f>Q181*H181</f>
        <v>0</v>
      </c>
      <c r="S181" s="158">
        <v>1.7299999999999999E-2</v>
      </c>
      <c r="T181" s="159">
        <f>S181*H181</f>
        <v>3.4599999999999999E-2</v>
      </c>
      <c r="AR181" s="160" t="s">
        <v>141</v>
      </c>
      <c r="AT181" s="160" t="s">
        <v>136</v>
      </c>
      <c r="AU181" s="160" t="s">
        <v>142</v>
      </c>
      <c r="AY181" s="15" t="s">
        <v>131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5" t="s">
        <v>84</v>
      </c>
      <c r="BK181" s="161">
        <f>ROUND(I181*H181,2)</f>
        <v>0</v>
      </c>
      <c r="BL181" s="15" t="s">
        <v>141</v>
      </c>
      <c r="BM181" s="160" t="s">
        <v>545</v>
      </c>
    </row>
    <row r="182" spans="2:65" s="1" customFormat="1" ht="14.45" customHeight="1">
      <c r="B182" s="148"/>
      <c r="C182" s="149" t="s">
        <v>7</v>
      </c>
      <c r="D182" s="149" t="s">
        <v>136</v>
      </c>
      <c r="E182" s="150" t="s">
        <v>546</v>
      </c>
      <c r="F182" s="151" t="s">
        <v>547</v>
      </c>
      <c r="G182" s="152" t="s">
        <v>152</v>
      </c>
      <c r="H182" s="153">
        <v>1</v>
      </c>
      <c r="I182" s="154"/>
      <c r="J182" s="155">
        <f>ROUND(I182*H182,2)</f>
        <v>0</v>
      </c>
      <c r="K182" s="151" t="s">
        <v>140</v>
      </c>
      <c r="L182" s="30"/>
      <c r="M182" s="156" t="s">
        <v>1</v>
      </c>
      <c r="N182" s="157" t="s">
        <v>41</v>
      </c>
      <c r="O182" s="53"/>
      <c r="P182" s="158">
        <f>O182*H182</f>
        <v>0</v>
      </c>
      <c r="Q182" s="158">
        <v>1.98E-3</v>
      </c>
      <c r="R182" s="158">
        <f>Q182*H182</f>
        <v>1.98E-3</v>
      </c>
      <c r="S182" s="158">
        <v>0</v>
      </c>
      <c r="T182" s="159">
        <f>S182*H182</f>
        <v>0</v>
      </c>
      <c r="AR182" s="160" t="s">
        <v>141</v>
      </c>
      <c r="AT182" s="160" t="s">
        <v>136</v>
      </c>
      <c r="AU182" s="160" t="s">
        <v>142</v>
      </c>
      <c r="AY182" s="15" t="s">
        <v>131</v>
      </c>
      <c r="BE182" s="161">
        <f>IF(N182="základní",J182,0)</f>
        <v>0</v>
      </c>
      <c r="BF182" s="161">
        <f>IF(N182="snížená",J182,0)</f>
        <v>0</v>
      </c>
      <c r="BG182" s="161">
        <f>IF(N182="zákl. přenesená",J182,0)</f>
        <v>0</v>
      </c>
      <c r="BH182" s="161">
        <f>IF(N182="sníž. přenesená",J182,0)</f>
        <v>0</v>
      </c>
      <c r="BI182" s="161">
        <f>IF(N182="nulová",J182,0)</f>
        <v>0</v>
      </c>
      <c r="BJ182" s="15" t="s">
        <v>84</v>
      </c>
      <c r="BK182" s="161">
        <f>ROUND(I182*H182,2)</f>
        <v>0</v>
      </c>
      <c r="BL182" s="15" t="s">
        <v>141</v>
      </c>
      <c r="BM182" s="160" t="s">
        <v>548</v>
      </c>
    </row>
    <row r="183" spans="2:65" s="1" customFormat="1" ht="19.5">
      <c r="B183" s="30"/>
      <c r="D183" s="172" t="s">
        <v>194</v>
      </c>
      <c r="F183" s="173" t="s">
        <v>549</v>
      </c>
      <c r="I183" s="89"/>
      <c r="L183" s="30"/>
      <c r="M183" s="174"/>
      <c r="N183" s="53"/>
      <c r="O183" s="53"/>
      <c r="P183" s="53"/>
      <c r="Q183" s="53"/>
      <c r="R183" s="53"/>
      <c r="S183" s="53"/>
      <c r="T183" s="54"/>
      <c r="AT183" s="15" t="s">
        <v>194</v>
      </c>
      <c r="AU183" s="15" t="s">
        <v>142</v>
      </c>
    </row>
    <row r="184" spans="2:65" s="12" customFormat="1">
      <c r="B184" s="175"/>
      <c r="D184" s="172" t="s">
        <v>225</v>
      </c>
      <c r="E184" s="176" t="s">
        <v>1</v>
      </c>
      <c r="F184" s="177" t="s">
        <v>84</v>
      </c>
      <c r="H184" s="178">
        <v>1</v>
      </c>
      <c r="I184" s="179"/>
      <c r="L184" s="175"/>
      <c r="M184" s="180"/>
      <c r="N184" s="181"/>
      <c r="O184" s="181"/>
      <c r="P184" s="181"/>
      <c r="Q184" s="181"/>
      <c r="R184" s="181"/>
      <c r="S184" s="181"/>
      <c r="T184" s="182"/>
      <c r="AT184" s="176" t="s">
        <v>225</v>
      </c>
      <c r="AU184" s="176" t="s">
        <v>142</v>
      </c>
      <c r="AV184" s="12" t="s">
        <v>86</v>
      </c>
      <c r="AW184" s="12" t="s">
        <v>32</v>
      </c>
      <c r="AX184" s="12" t="s">
        <v>84</v>
      </c>
      <c r="AY184" s="176" t="s">
        <v>131</v>
      </c>
    </row>
    <row r="185" spans="2:65" s="1" customFormat="1" ht="14.45" customHeight="1">
      <c r="B185" s="148"/>
      <c r="C185" s="149" t="s">
        <v>235</v>
      </c>
      <c r="D185" s="149" t="s">
        <v>136</v>
      </c>
      <c r="E185" s="150" t="s">
        <v>550</v>
      </c>
      <c r="F185" s="151" t="s">
        <v>551</v>
      </c>
      <c r="G185" s="152" t="s">
        <v>152</v>
      </c>
      <c r="H185" s="153">
        <v>1</v>
      </c>
      <c r="I185" s="154"/>
      <c r="J185" s="155">
        <f>ROUND(I185*H185,2)</f>
        <v>0</v>
      </c>
      <c r="K185" s="151" t="s">
        <v>140</v>
      </c>
      <c r="L185" s="30"/>
      <c r="M185" s="156" t="s">
        <v>1</v>
      </c>
      <c r="N185" s="157" t="s">
        <v>41</v>
      </c>
      <c r="O185" s="53"/>
      <c r="P185" s="158">
        <f>O185*H185</f>
        <v>0</v>
      </c>
      <c r="Q185" s="158">
        <v>2.0000000000000002E-5</v>
      </c>
      <c r="R185" s="158">
        <f>Q185*H185</f>
        <v>2.0000000000000002E-5</v>
      </c>
      <c r="S185" s="158">
        <v>0</v>
      </c>
      <c r="T185" s="159">
        <f>S185*H185</f>
        <v>0</v>
      </c>
      <c r="AR185" s="160" t="s">
        <v>141</v>
      </c>
      <c r="AT185" s="160" t="s">
        <v>136</v>
      </c>
      <c r="AU185" s="160" t="s">
        <v>142</v>
      </c>
      <c r="AY185" s="15" t="s">
        <v>131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5" t="s">
        <v>84</v>
      </c>
      <c r="BK185" s="161">
        <f>ROUND(I185*H185,2)</f>
        <v>0</v>
      </c>
      <c r="BL185" s="15" t="s">
        <v>141</v>
      </c>
      <c r="BM185" s="160" t="s">
        <v>552</v>
      </c>
    </row>
    <row r="186" spans="2:65" s="1" customFormat="1" ht="19.5">
      <c r="B186" s="30"/>
      <c r="D186" s="172" t="s">
        <v>194</v>
      </c>
      <c r="F186" s="173" t="s">
        <v>553</v>
      </c>
      <c r="I186" s="89"/>
      <c r="L186" s="30"/>
      <c r="M186" s="174"/>
      <c r="N186" s="53"/>
      <c r="O186" s="53"/>
      <c r="P186" s="53"/>
      <c r="Q186" s="53"/>
      <c r="R186" s="53"/>
      <c r="S186" s="53"/>
      <c r="T186" s="54"/>
      <c r="AT186" s="15" t="s">
        <v>194</v>
      </c>
      <c r="AU186" s="15" t="s">
        <v>142</v>
      </c>
    </row>
    <row r="187" spans="2:65" s="12" customFormat="1">
      <c r="B187" s="175"/>
      <c r="D187" s="172" t="s">
        <v>225</v>
      </c>
      <c r="E187" s="176" t="s">
        <v>1</v>
      </c>
      <c r="F187" s="177" t="s">
        <v>84</v>
      </c>
      <c r="H187" s="178">
        <v>1</v>
      </c>
      <c r="I187" s="179"/>
      <c r="L187" s="175"/>
      <c r="M187" s="180"/>
      <c r="N187" s="181"/>
      <c r="O187" s="181"/>
      <c r="P187" s="181"/>
      <c r="Q187" s="181"/>
      <c r="R187" s="181"/>
      <c r="S187" s="181"/>
      <c r="T187" s="182"/>
      <c r="AT187" s="176" t="s">
        <v>225</v>
      </c>
      <c r="AU187" s="176" t="s">
        <v>142</v>
      </c>
      <c r="AV187" s="12" t="s">
        <v>86</v>
      </c>
      <c r="AW187" s="12" t="s">
        <v>32</v>
      </c>
      <c r="AX187" s="12" t="s">
        <v>84</v>
      </c>
      <c r="AY187" s="176" t="s">
        <v>131</v>
      </c>
    </row>
    <row r="188" spans="2:65" s="1" customFormat="1" ht="14.45" customHeight="1">
      <c r="B188" s="148"/>
      <c r="C188" s="149" t="s">
        <v>243</v>
      </c>
      <c r="D188" s="149" t="s">
        <v>136</v>
      </c>
      <c r="E188" s="150" t="s">
        <v>554</v>
      </c>
      <c r="F188" s="151" t="s">
        <v>555</v>
      </c>
      <c r="G188" s="152" t="s">
        <v>152</v>
      </c>
      <c r="H188" s="153">
        <v>1</v>
      </c>
      <c r="I188" s="154"/>
      <c r="J188" s="155">
        <f>ROUND(I188*H188,2)</f>
        <v>0</v>
      </c>
      <c r="K188" s="151" t="s">
        <v>1</v>
      </c>
      <c r="L188" s="30"/>
      <c r="M188" s="156" t="s">
        <v>1</v>
      </c>
      <c r="N188" s="157" t="s">
        <v>41</v>
      </c>
      <c r="O188" s="53"/>
      <c r="P188" s="158">
        <f>O188*H188</f>
        <v>0</v>
      </c>
      <c r="Q188" s="158">
        <v>2.1299999999999999E-3</v>
      </c>
      <c r="R188" s="158">
        <f>Q188*H188</f>
        <v>2.1299999999999999E-3</v>
      </c>
      <c r="S188" s="158">
        <v>0</v>
      </c>
      <c r="T188" s="159">
        <f>S188*H188</f>
        <v>0</v>
      </c>
      <c r="AR188" s="160" t="s">
        <v>141</v>
      </c>
      <c r="AT188" s="160" t="s">
        <v>136</v>
      </c>
      <c r="AU188" s="160" t="s">
        <v>142</v>
      </c>
      <c r="AY188" s="15" t="s">
        <v>131</v>
      </c>
      <c r="BE188" s="161">
        <f>IF(N188="základní",J188,0)</f>
        <v>0</v>
      </c>
      <c r="BF188" s="161">
        <f>IF(N188="snížená",J188,0)</f>
        <v>0</v>
      </c>
      <c r="BG188" s="161">
        <f>IF(N188="zákl. přenesená",J188,0)</f>
        <v>0</v>
      </c>
      <c r="BH188" s="161">
        <f>IF(N188="sníž. přenesená",J188,0)</f>
        <v>0</v>
      </c>
      <c r="BI188" s="161">
        <f>IF(N188="nulová",J188,0)</f>
        <v>0</v>
      </c>
      <c r="BJ188" s="15" t="s">
        <v>84</v>
      </c>
      <c r="BK188" s="161">
        <f>ROUND(I188*H188,2)</f>
        <v>0</v>
      </c>
      <c r="BL188" s="15" t="s">
        <v>141</v>
      </c>
      <c r="BM188" s="160" t="s">
        <v>556</v>
      </c>
    </row>
    <row r="189" spans="2:65" s="1" customFormat="1" ht="19.5">
      <c r="B189" s="30"/>
      <c r="D189" s="172" t="s">
        <v>194</v>
      </c>
      <c r="F189" s="173" t="s">
        <v>557</v>
      </c>
      <c r="I189" s="89"/>
      <c r="L189" s="30"/>
      <c r="M189" s="174"/>
      <c r="N189" s="53"/>
      <c r="O189" s="53"/>
      <c r="P189" s="53"/>
      <c r="Q189" s="53"/>
      <c r="R189" s="53"/>
      <c r="S189" s="53"/>
      <c r="T189" s="54"/>
      <c r="AT189" s="15" t="s">
        <v>194</v>
      </c>
      <c r="AU189" s="15" t="s">
        <v>142</v>
      </c>
    </row>
    <row r="190" spans="2:65" s="12" customFormat="1">
      <c r="B190" s="175"/>
      <c r="D190" s="172" t="s">
        <v>225</v>
      </c>
      <c r="E190" s="176" t="s">
        <v>1</v>
      </c>
      <c r="F190" s="177" t="s">
        <v>84</v>
      </c>
      <c r="H190" s="178">
        <v>1</v>
      </c>
      <c r="I190" s="179"/>
      <c r="L190" s="175"/>
      <c r="M190" s="180"/>
      <c r="N190" s="181"/>
      <c r="O190" s="181"/>
      <c r="P190" s="181"/>
      <c r="Q190" s="181"/>
      <c r="R190" s="181"/>
      <c r="S190" s="181"/>
      <c r="T190" s="182"/>
      <c r="AT190" s="176" t="s">
        <v>225</v>
      </c>
      <c r="AU190" s="176" t="s">
        <v>142</v>
      </c>
      <c r="AV190" s="12" t="s">
        <v>86</v>
      </c>
      <c r="AW190" s="12" t="s">
        <v>32</v>
      </c>
      <c r="AX190" s="12" t="s">
        <v>84</v>
      </c>
      <c r="AY190" s="176" t="s">
        <v>131</v>
      </c>
    </row>
    <row r="191" spans="2:65" s="1" customFormat="1" ht="14.45" customHeight="1">
      <c r="B191" s="148"/>
      <c r="C191" s="149" t="s">
        <v>380</v>
      </c>
      <c r="D191" s="149" t="s">
        <v>136</v>
      </c>
      <c r="E191" s="150" t="s">
        <v>558</v>
      </c>
      <c r="F191" s="151" t="s">
        <v>559</v>
      </c>
      <c r="G191" s="152" t="s">
        <v>180</v>
      </c>
      <c r="H191" s="153">
        <v>1</v>
      </c>
      <c r="I191" s="154"/>
      <c r="J191" s="155">
        <f>ROUND(I191*H191,2)</f>
        <v>0</v>
      </c>
      <c r="K191" s="151" t="s">
        <v>140</v>
      </c>
      <c r="L191" s="30"/>
      <c r="M191" s="156" t="s">
        <v>1</v>
      </c>
      <c r="N191" s="157" t="s">
        <v>41</v>
      </c>
      <c r="O191" s="53"/>
      <c r="P191" s="158">
        <f>O191*H191</f>
        <v>0</v>
      </c>
      <c r="Q191" s="158">
        <v>0</v>
      </c>
      <c r="R191" s="158">
        <f>Q191*H191</f>
        <v>0</v>
      </c>
      <c r="S191" s="158">
        <v>6.9000000000000006E-2</v>
      </c>
      <c r="T191" s="159">
        <f>S191*H191</f>
        <v>6.9000000000000006E-2</v>
      </c>
      <c r="AR191" s="160" t="s">
        <v>141</v>
      </c>
      <c r="AT191" s="160" t="s">
        <v>136</v>
      </c>
      <c r="AU191" s="160" t="s">
        <v>142</v>
      </c>
      <c r="AY191" s="15" t="s">
        <v>131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5" t="s">
        <v>84</v>
      </c>
      <c r="BK191" s="161">
        <f>ROUND(I191*H191,2)</f>
        <v>0</v>
      </c>
      <c r="BL191" s="15" t="s">
        <v>141</v>
      </c>
      <c r="BM191" s="160" t="s">
        <v>560</v>
      </c>
    </row>
    <row r="192" spans="2:65" s="1" customFormat="1" ht="14.45" customHeight="1">
      <c r="B192" s="148"/>
      <c r="C192" s="149" t="s">
        <v>384</v>
      </c>
      <c r="D192" s="149" t="s">
        <v>136</v>
      </c>
      <c r="E192" s="150" t="s">
        <v>561</v>
      </c>
      <c r="F192" s="151" t="s">
        <v>562</v>
      </c>
      <c r="G192" s="152" t="s">
        <v>180</v>
      </c>
      <c r="H192" s="153">
        <v>1</v>
      </c>
      <c r="I192" s="154"/>
      <c r="J192" s="155">
        <f>ROUND(I192*H192,2)</f>
        <v>0</v>
      </c>
      <c r="K192" s="151" t="s">
        <v>1</v>
      </c>
      <c r="L192" s="30"/>
      <c r="M192" s="156" t="s">
        <v>1</v>
      </c>
      <c r="N192" s="157" t="s">
        <v>41</v>
      </c>
      <c r="O192" s="53"/>
      <c r="P192" s="158">
        <f>O192*H192</f>
        <v>0</v>
      </c>
      <c r="Q192" s="158">
        <v>0</v>
      </c>
      <c r="R192" s="158">
        <f>Q192*H192</f>
        <v>0</v>
      </c>
      <c r="S192" s="158">
        <v>6.9000000000000006E-2</v>
      </c>
      <c r="T192" s="159">
        <f>S192*H192</f>
        <v>6.9000000000000006E-2</v>
      </c>
      <c r="AR192" s="160" t="s">
        <v>141</v>
      </c>
      <c r="AT192" s="160" t="s">
        <v>136</v>
      </c>
      <c r="AU192" s="160" t="s">
        <v>142</v>
      </c>
      <c r="AY192" s="15" t="s">
        <v>131</v>
      </c>
      <c r="BE192" s="161">
        <f>IF(N192="základní",J192,0)</f>
        <v>0</v>
      </c>
      <c r="BF192" s="161">
        <f>IF(N192="snížená",J192,0)</f>
        <v>0</v>
      </c>
      <c r="BG192" s="161">
        <f>IF(N192="zákl. přenesená",J192,0)</f>
        <v>0</v>
      </c>
      <c r="BH192" s="161">
        <f>IF(N192="sníž. přenesená",J192,0)</f>
        <v>0</v>
      </c>
      <c r="BI192" s="161">
        <f>IF(N192="nulová",J192,0)</f>
        <v>0</v>
      </c>
      <c r="BJ192" s="15" t="s">
        <v>84</v>
      </c>
      <c r="BK192" s="161">
        <f>ROUND(I192*H192,2)</f>
        <v>0</v>
      </c>
      <c r="BL192" s="15" t="s">
        <v>141</v>
      </c>
      <c r="BM192" s="160" t="s">
        <v>563</v>
      </c>
    </row>
    <row r="193" spans="2:65" s="11" customFormat="1" ht="20.85" customHeight="1">
      <c r="B193" s="135"/>
      <c r="D193" s="136" t="s">
        <v>75</v>
      </c>
      <c r="E193" s="146" t="s">
        <v>283</v>
      </c>
      <c r="F193" s="146" t="s">
        <v>284</v>
      </c>
      <c r="I193" s="138"/>
      <c r="J193" s="147">
        <f>BK193</f>
        <v>0</v>
      </c>
      <c r="L193" s="135"/>
      <c r="M193" s="140"/>
      <c r="N193" s="141"/>
      <c r="O193" s="141"/>
      <c r="P193" s="142">
        <f>SUM(P194:P195)</f>
        <v>0</v>
      </c>
      <c r="Q193" s="141"/>
      <c r="R193" s="142">
        <f>SUM(R194:R195)</f>
        <v>0</v>
      </c>
      <c r="S193" s="141"/>
      <c r="T193" s="143">
        <f>SUM(T194:T195)</f>
        <v>2.1139999999999999E-2</v>
      </c>
      <c r="AR193" s="136" t="s">
        <v>84</v>
      </c>
      <c r="AT193" s="144" t="s">
        <v>75</v>
      </c>
      <c r="AU193" s="144" t="s">
        <v>86</v>
      </c>
      <c r="AY193" s="136" t="s">
        <v>131</v>
      </c>
      <c r="BK193" s="145">
        <f>SUM(BK194:BK195)</f>
        <v>0</v>
      </c>
    </row>
    <row r="194" spans="2:65" s="1" customFormat="1" ht="14.45" customHeight="1">
      <c r="B194" s="148"/>
      <c r="C194" s="149" t="s">
        <v>387</v>
      </c>
      <c r="D194" s="149" t="s">
        <v>136</v>
      </c>
      <c r="E194" s="150" t="s">
        <v>564</v>
      </c>
      <c r="F194" s="151" t="s">
        <v>565</v>
      </c>
      <c r="G194" s="152" t="s">
        <v>469</v>
      </c>
      <c r="H194" s="153">
        <v>2</v>
      </c>
      <c r="I194" s="154"/>
      <c r="J194" s="155">
        <f>ROUND(I194*H194,2)</f>
        <v>0</v>
      </c>
      <c r="K194" s="151" t="s">
        <v>140</v>
      </c>
      <c r="L194" s="30"/>
      <c r="M194" s="156" t="s">
        <v>1</v>
      </c>
      <c r="N194" s="157" t="s">
        <v>41</v>
      </c>
      <c r="O194" s="53"/>
      <c r="P194" s="158">
        <f>O194*H194</f>
        <v>0</v>
      </c>
      <c r="Q194" s="158">
        <v>0</v>
      </c>
      <c r="R194" s="158">
        <f>Q194*H194</f>
        <v>0</v>
      </c>
      <c r="S194" s="158">
        <v>1.057E-2</v>
      </c>
      <c r="T194" s="159">
        <f>S194*H194</f>
        <v>2.1139999999999999E-2</v>
      </c>
      <c r="AR194" s="160" t="s">
        <v>141</v>
      </c>
      <c r="AT194" s="160" t="s">
        <v>136</v>
      </c>
      <c r="AU194" s="160" t="s">
        <v>142</v>
      </c>
      <c r="AY194" s="15" t="s">
        <v>131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5" t="s">
        <v>84</v>
      </c>
      <c r="BK194" s="161">
        <f>ROUND(I194*H194,2)</f>
        <v>0</v>
      </c>
      <c r="BL194" s="15" t="s">
        <v>141</v>
      </c>
      <c r="BM194" s="160" t="s">
        <v>566</v>
      </c>
    </row>
    <row r="195" spans="2:65" s="12" customFormat="1">
      <c r="B195" s="175"/>
      <c r="D195" s="172" t="s">
        <v>225</v>
      </c>
      <c r="E195" s="176" t="s">
        <v>1</v>
      </c>
      <c r="F195" s="177" t="s">
        <v>567</v>
      </c>
      <c r="H195" s="178">
        <v>2</v>
      </c>
      <c r="I195" s="179"/>
      <c r="L195" s="175"/>
      <c r="M195" s="180"/>
      <c r="N195" s="181"/>
      <c r="O195" s="181"/>
      <c r="P195" s="181"/>
      <c r="Q195" s="181"/>
      <c r="R195" s="181"/>
      <c r="S195" s="181"/>
      <c r="T195" s="182"/>
      <c r="AT195" s="176" t="s">
        <v>225</v>
      </c>
      <c r="AU195" s="176" t="s">
        <v>142</v>
      </c>
      <c r="AV195" s="12" t="s">
        <v>86</v>
      </c>
      <c r="AW195" s="12" t="s">
        <v>32</v>
      </c>
      <c r="AX195" s="12" t="s">
        <v>84</v>
      </c>
      <c r="AY195" s="176" t="s">
        <v>131</v>
      </c>
    </row>
    <row r="196" spans="2:65" s="11" customFormat="1" ht="20.85" customHeight="1">
      <c r="B196" s="135"/>
      <c r="D196" s="136" t="s">
        <v>75</v>
      </c>
      <c r="E196" s="146" t="s">
        <v>311</v>
      </c>
      <c r="F196" s="146" t="s">
        <v>312</v>
      </c>
      <c r="I196" s="138"/>
      <c r="J196" s="147">
        <f>BK196</f>
        <v>0</v>
      </c>
      <c r="L196" s="135"/>
      <c r="M196" s="140"/>
      <c r="N196" s="141"/>
      <c r="O196" s="141"/>
      <c r="P196" s="142">
        <f>SUM(P197:P199)</f>
        <v>0</v>
      </c>
      <c r="Q196" s="141"/>
      <c r="R196" s="142">
        <f>SUM(R197:R199)</f>
        <v>0</v>
      </c>
      <c r="S196" s="141"/>
      <c r="T196" s="143">
        <f>SUM(T197:T199)</f>
        <v>2.6719999999999999E-3</v>
      </c>
      <c r="AR196" s="136" t="s">
        <v>84</v>
      </c>
      <c r="AT196" s="144" t="s">
        <v>75</v>
      </c>
      <c r="AU196" s="144" t="s">
        <v>86</v>
      </c>
      <c r="AY196" s="136" t="s">
        <v>131</v>
      </c>
      <c r="BK196" s="145">
        <f>SUM(BK197:BK199)</f>
        <v>0</v>
      </c>
    </row>
    <row r="197" spans="2:65" s="1" customFormat="1" ht="21.6" customHeight="1">
      <c r="B197" s="148"/>
      <c r="C197" s="149" t="s">
        <v>390</v>
      </c>
      <c r="D197" s="149" t="s">
        <v>136</v>
      </c>
      <c r="E197" s="150" t="s">
        <v>568</v>
      </c>
      <c r="F197" s="151" t="s">
        <v>569</v>
      </c>
      <c r="G197" s="152" t="s">
        <v>152</v>
      </c>
      <c r="H197" s="153">
        <v>6</v>
      </c>
      <c r="I197" s="154"/>
      <c r="J197" s="155">
        <f>ROUND(I197*H197,2)</f>
        <v>0</v>
      </c>
      <c r="K197" s="151" t="s">
        <v>140</v>
      </c>
      <c r="L197" s="30"/>
      <c r="M197" s="156" t="s">
        <v>1</v>
      </c>
      <c r="N197" s="157" t="s">
        <v>41</v>
      </c>
      <c r="O197" s="53"/>
      <c r="P197" s="158">
        <f>O197*H197</f>
        <v>0</v>
      </c>
      <c r="Q197" s="158">
        <v>0</v>
      </c>
      <c r="R197" s="158">
        <f>Q197*H197</f>
        <v>0</v>
      </c>
      <c r="S197" s="158">
        <v>4.8000000000000001E-5</v>
      </c>
      <c r="T197" s="159">
        <f>S197*H197</f>
        <v>2.8800000000000001E-4</v>
      </c>
      <c r="AR197" s="160" t="s">
        <v>141</v>
      </c>
      <c r="AT197" s="160" t="s">
        <v>136</v>
      </c>
      <c r="AU197" s="160" t="s">
        <v>142</v>
      </c>
      <c r="AY197" s="15" t="s">
        <v>131</v>
      </c>
      <c r="BE197" s="161">
        <f>IF(N197="základní",J197,0)</f>
        <v>0</v>
      </c>
      <c r="BF197" s="161">
        <f>IF(N197="snížená",J197,0)</f>
        <v>0</v>
      </c>
      <c r="BG197" s="161">
        <f>IF(N197="zákl. přenesená",J197,0)</f>
        <v>0</v>
      </c>
      <c r="BH197" s="161">
        <f>IF(N197="sníž. přenesená",J197,0)</f>
        <v>0</v>
      </c>
      <c r="BI197" s="161">
        <f>IF(N197="nulová",J197,0)</f>
        <v>0</v>
      </c>
      <c r="BJ197" s="15" t="s">
        <v>84</v>
      </c>
      <c r="BK197" s="161">
        <f>ROUND(I197*H197,2)</f>
        <v>0</v>
      </c>
      <c r="BL197" s="15" t="s">
        <v>141</v>
      </c>
      <c r="BM197" s="160" t="s">
        <v>570</v>
      </c>
    </row>
    <row r="198" spans="2:65" s="1" customFormat="1" ht="21.6" customHeight="1">
      <c r="B198" s="148"/>
      <c r="C198" s="149" t="s">
        <v>394</v>
      </c>
      <c r="D198" s="149" t="s">
        <v>136</v>
      </c>
      <c r="E198" s="150" t="s">
        <v>571</v>
      </c>
      <c r="F198" s="151" t="s">
        <v>572</v>
      </c>
      <c r="G198" s="152" t="s">
        <v>152</v>
      </c>
      <c r="H198" s="153">
        <v>8</v>
      </c>
      <c r="I198" s="154"/>
      <c r="J198" s="155">
        <f>ROUND(I198*H198,2)</f>
        <v>0</v>
      </c>
      <c r="K198" s="151" t="s">
        <v>140</v>
      </c>
      <c r="L198" s="30"/>
      <c r="M198" s="156" t="s">
        <v>1</v>
      </c>
      <c r="N198" s="157" t="s">
        <v>41</v>
      </c>
      <c r="O198" s="53"/>
      <c r="P198" s="158">
        <f>O198*H198</f>
        <v>0</v>
      </c>
      <c r="Q198" s="158">
        <v>0</v>
      </c>
      <c r="R198" s="158">
        <f>Q198*H198</f>
        <v>0</v>
      </c>
      <c r="S198" s="158">
        <v>4.8000000000000001E-5</v>
      </c>
      <c r="T198" s="159">
        <f>S198*H198</f>
        <v>3.8400000000000001E-4</v>
      </c>
      <c r="AR198" s="160" t="s">
        <v>141</v>
      </c>
      <c r="AT198" s="160" t="s">
        <v>136</v>
      </c>
      <c r="AU198" s="160" t="s">
        <v>142</v>
      </c>
      <c r="AY198" s="15" t="s">
        <v>131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5" t="s">
        <v>84</v>
      </c>
      <c r="BK198" s="161">
        <f>ROUND(I198*H198,2)</f>
        <v>0</v>
      </c>
      <c r="BL198" s="15" t="s">
        <v>141</v>
      </c>
      <c r="BM198" s="160" t="s">
        <v>573</v>
      </c>
    </row>
    <row r="199" spans="2:65" s="1" customFormat="1" ht="21.6" customHeight="1">
      <c r="B199" s="148"/>
      <c r="C199" s="149" t="s">
        <v>398</v>
      </c>
      <c r="D199" s="149" t="s">
        <v>136</v>
      </c>
      <c r="E199" s="150" t="s">
        <v>574</v>
      </c>
      <c r="F199" s="151" t="s">
        <v>575</v>
      </c>
      <c r="G199" s="152" t="s">
        <v>152</v>
      </c>
      <c r="H199" s="153">
        <v>2</v>
      </c>
      <c r="I199" s="154"/>
      <c r="J199" s="155">
        <f>ROUND(I199*H199,2)</f>
        <v>0</v>
      </c>
      <c r="K199" s="151" t="s">
        <v>140</v>
      </c>
      <c r="L199" s="30"/>
      <c r="M199" s="156" t="s">
        <v>1</v>
      </c>
      <c r="N199" s="157" t="s">
        <v>41</v>
      </c>
      <c r="O199" s="53"/>
      <c r="P199" s="158">
        <f>O199*H199</f>
        <v>0</v>
      </c>
      <c r="Q199" s="158">
        <v>0</v>
      </c>
      <c r="R199" s="158">
        <f>Q199*H199</f>
        <v>0</v>
      </c>
      <c r="S199" s="158">
        <v>1E-3</v>
      </c>
      <c r="T199" s="159">
        <f>S199*H199</f>
        <v>2E-3</v>
      </c>
      <c r="AR199" s="160" t="s">
        <v>141</v>
      </c>
      <c r="AT199" s="160" t="s">
        <v>136</v>
      </c>
      <c r="AU199" s="160" t="s">
        <v>142</v>
      </c>
      <c r="AY199" s="15" t="s">
        <v>131</v>
      </c>
      <c r="BE199" s="161">
        <f>IF(N199="základní",J199,0)</f>
        <v>0</v>
      </c>
      <c r="BF199" s="161">
        <f>IF(N199="snížená",J199,0)</f>
        <v>0</v>
      </c>
      <c r="BG199" s="161">
        <f>IF(N199="zákl. přenesená",J199,0)</f>
        <v>0</v>
      </c>
      <c r="BH199" s="161">
        <f>IF(N199="sníž. přenesená",J199,0)</f>
        <v>0</v>
      </c>
      <c r="BI199" s="161">
        <f>IF(N199="nulová",J199,0)</f>
        <v>0</v>
      </c>
      <c r="BJ199" s="15" t="s">
        <v>84</v>
      </c>
      <c r="BK199" s="161">
        <f>ROUND(I199*H199,2)</f>
        <v>0</v>
      </c>
      <c r="BL199" s="15" t="s">
        <v>141</v>
      </c>
      <c r="BM199" s="160" t="s">
        <v>576</v>
      </c>
    </row>
    <row r="200" spans="2:65" s="11" customFormat="1" ht="20.85" customHeight="1">
      <c r="B200" s="135"/>
      <c r="D200" s="136" t="s">
        <v>75</v>
      </c>
      <c r="E200" s="146" t="s">
        <v>230</v>
      </c>
      <c r="F200" s="146" t="s">
        <v>231</v>
      </c>
      <c r="I200" s="138"/>
      <c r="J200" s="147">
        <f>BK200</f>
        <v>0</v>
      </c>
      <c r="L200" s="135"/>
      <c r="M200" s="140"/>
      <c r="N200" s="141"/>
      <c r="O200" s="141"/>
      <c r="P200" s="142">
        <f>SUM(P201:P210)</f>
        <v>0</v>
      </c>
      <c r="Q200" s="141"/>
      <c r="R200" s="142">
        <f>SUM(R201:R210)</f>
        <v>0.42471355999999999</v>
      </c>
      <c r="S200" s="141"/>
      <c r="T200" s="143">
        <f>SUM(T201:T210)</f>
        <v>0</v>
      </c>
      <c r="AR200" s="136" t="s">
        <v>84</v>
      </c>
      <c r="AT200" s="144" t="s">
        <v>75</v>
      </c>
      <c r="AU200" s="144" t="s">
        <v>86</v>
      </c>
      <c r="AY200" s="136" t="s">
        <v>131</v>
      </c>
      <c r="BK200" s="145">
        <f>SUM(BK201:BK210)</f>
        <v>0</v>
      </c>
    </row>
    <row r="201" spans="2:65" s="1" customFormat="1" ht="43.15" customHeight="1">
      <c r="B201" s="148"/>
      <c r="C201" s="149" t="s">
        <v>402</v>
      </c>
      <c r="D201" s="149" t="s">
        <v>136</v>
      </c>
      <c r="E201" s="150" t="s">
        <v>577</v>
      </c>
      <c r="F201" s="151" t="s">
        <v>578</v>
      </c>
      <c r="G201" s="152" t="s">
        <v>469</v>
      </c>
      <c r="H201" s="153">
        <v>3.92</v>
      </c>
      <c r="I201" s="154"/>
      <c r="J201" s="155">
        <f>ROUND(I201*H201,2)</f>
        <v>0</v>
      </c>
      <c r="K201" s="151" t="s">
        <v>140</v>
      </c>
      <c r="L201" s="30"/>
      <c r="M201" s="156" t="s">
        <v>1</v>
      </c>
      <c r="N201" s="157" t="s">
        <v>41</v>
      </c>
      <c r="O201" s="53"/>
      <c r="P201" s="158">
        <f>O201*H201</f>
        <v>0</v>
      </c>
      <c r="Q201" s="158">
        <v>6.5570000000000003E-2</v>
      </c>
      <c r="R201" s="158">
        <f>Q201*H201</f>
        <v>0.2570344</v>
      </c>
      <c r="S201" s="158">
        <v>0</v>
      </c>
      <c r="T201" s="159">
        <f>S201*H201</f>
        <v>0</v>
      </c>
      <c r="AR201" s="160" t="s">
        <v>141</v>
      </c>
      <c r="AT201" s="160" t="s">
        <v>136</v>
      </c>
      <c r="AU201" s="160" t="s">
        <v>142</v>
      </c>
      <c r="AY201" s="15" t="s">
        <v>131</v>
      </c>
      <c r="BE201" s="161">
        <f>IF(N201="základní",J201,0)</f>
        <v>0</v>
      </c>
      <c r="BF201" s="161">
        <f>IF(N201="snížená",J201,0)</f>
        <v>0</v>
      </c>
      <c r="BG201" s="161">
        <f>IF(N201="zákl. přenesená",J201,0)</f>
        <v>0</v>
      </c>
      <c r="BH201" s="161">
        <f>IF(N201="sníž. přenesená",J201,0)</f>
        <v>0</v>
      </c>
      <c r="BI201" s="161">
        <f>IF(N201="nulová",J201,0)</f>
        <v>0</v>
      </c>
      <c r="BJ201" s="15" t="s">
        <v>84</v>
      </c>
      <c r="BK201" s="161">
        <f>ROUND(I201*H201,2)</f>
        <v>0</v>
      </c>
      <c r="BL201" s="15" t="s">
        <v>141</v>
      </c>
      <c r="BM201" s="160" t="s">
        <v>579</v>
      </c>
    </row>
    <row r="202" spans="2:65" s="12" customFormat="1">
      <c r="B202" s="175"/>
      <c r="D202" s="172" t="s">
        <v>225</v>
      </c>
      <c r="E202" s="176" t="s">
        <v>1</v>
      </c>
      <c r="F202" s="177" t="s">
        <v>580</v>
      </c>
      <c r="H202" s="178">
        <v>3.92</v>
      </c>
      <c r="I202" s="179"/>
      <c r="L202" s="175"/>
      <c r="M202" s="180"/>
      <c r="N202" s="181"/>
      <c r="O202" s="181"/>
      <c r="P202" s="181"/>
      <c r="Q202" s="181"/>
      <c r="R202" s="181"/>
      <c r="S202" s="181"/>
      <c r="T202" s="182"/>
      <c r="AT202" s="176" t="s">
        <v>225</v>
      </c>
      <c r="AU202" s="176" t="s">
        <v>142</v>
      </c>
      <c r="AV202" s="12" t="s">
        <v>86</v>
      </c>
      <c r="AW202" s="12" t="s">
        <v>32</v>
      </c>
      <c r="AX202" s="12" t="s">
        <v>84</v>
      </c>
      <c r="AY202" s="176" t="s">
        <v>131</v>
      </c>
    </row>
    <row r="203" spans="2:65" s="1" customFormat="1" ht="21.6" customHeight="1">
      <c r="B203" s="148"/>
      <c r="C203" s="149" t="s">
        <v>406</v>
      </c>
      <c r="D203" s="149" t="s">
        <v>136</v>
      </c>
      <c r="E203" s="150" t="s">
        <v>581</v>
      </c>
      <c r="F203" s="151" t="s">
        <v>582</v>
      </c>
      <c r="G203" s="152" t="s">
        <v>469</v>
      </c>
      <c r="H203" s="153">
        <v>12.76</v>
      </c>
      <c r="I203" s="154"/>
      <c r="J203" s="155">
        <f>ROUND(I203*H203,2)</f>
        <v>0</v>
      </c>
      <c r="K203" s="151" t="s">
        <v>140</v>
      </c>
      <c r="L203" s="30"/>
      <c r="M203" s="156" t="s">
        <v>1</v>
      </c>
      <c r="N203" s="157" t="s">
        <v>41</v>
      </c>
      <c r="O203" s="53"/>
      <c r="P203" s="158">
        <f>O203*H203</f>
        <v>0</v>
      </c>
      <c r="Q203" s="158">
        <v>1.2919999999999999E-2</v>
      </c>
      <c r="R203" s="158">
        <f>Q203*H203</f>
        <v>0.16485919999999998</v>
      </c>
      <c r="S203" s="158">
        <v>0</v>
      </c>
      <c r="T203" s="159">
        <f>S203*H203</f>
        <v>0</v>
      </c>
      <c r="AR203" s="160" t="s">
        <v>141</v>
      </c>
      <c r="AT203" s="160" t="s">
        <v>136</v>
      </c>
      <c r="AU203" s="160" t="s">
        <v>142</v>
      </c>
      <c r="AY203" s="15" t="s">
        <v>131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5" t="s">
        <v>84</v>
      </c>
      <c r="BK203" s="161">
        <f>ROUND(I203*H203,2)</f>
        <v>0</v>
      </c>
      <c r="BL203" s="15" t="s">
        <v>141</v>
      </c>
      <c r="BM203" s="160" t="s">
        <v>583</v>
      </c>
    </row>
    <row r="204" spans="2:65" s="12" customFormat="1">
      <c r="B204" s="175"/>
      <c r="D204" s="172" t="s">
        <v>225</v>
      </c>
      <c r="E204" s="176" t="s">
        <v>1</v>
      </c>
      <c r="F204" s="177" t="s">
        <v>584</v>
      </c>
      <c r="H204" s="178">
        <v>12.76</v>
      </c>
      <c r="I204" s="179"/>
      <c r="L204" s="175"/>
      <c r="M204" s="180"/>
      <c r="N204" s="181"/>
      <c r="O204" s="181"/>
      <c r="P204" s="181"/>
      <c r="Q204" s="181"/>
      <c r="R204" s="181"/>
      <c r="S204" s="181"/>
      <c r="T204" s="182"/>
      <c r="AT204" s="176" t="s">
        <v>225</v>
      </c>
      <c r="AU204" s="176" t="s">
        <v>142</v>
      </c>
      <c r="AV204" s="12" t="s">
        <v>86</v>
      </c>
      <c r="AW204" s="12" t="s">
        <v>32</v>
      </c>
      <c r="AX204" s="12" t="s">
        <v>84</v>
      </c>
      <c r="AY204" s="176" t="s">
        <v>131</v>
      </c>
    </row>
    <row r="205" spans="2:65" s="1" customFormat="1" ht="21.6" customHeight="1">
      <c r="B205" s="148"/>
      <c r="C205" s="149" t="s">
        <v>410</v>
      </c>
      <c r="D205" s="149" t="s">
        <v>136</v>
      </c>
      <c r="E205" s="150" t="s">
        <v>585</v>
      </c>
      <c r="F205" s="151" t="s">
        <v>586</v>
      </c>
      <c r="G205" s="152" t="s">
        <v>469</v>
      </c>
      <c r="H205" s="153">
        <v>12.76</v>
      </c>
      <c r="I205" s="154"/>
      <c r="J205" s="155">
        <f>ROUND(I205*H205,2)</f>
        <v>0</v>
      </c>
      <c r="K205" s="151" t="s">
        <v>140</v>
      </c>
      <c r="L205" s="30"/>
      <c r="M205" s="156" t="s">
        <v>1</v>
      </c>
      <c r="N205" s="157" t="s">
        <v>41</v>
      </c>
      <c r="O205" s="53"/>
      <c r="P205" s="158">
        <f>O205*H205</f>
        <v>0</v>
      </c>
      <c r="Q205" s="158">
        <v>1E-4</v>
      </c>
      <c r="R205" s="158">
        <f>Q205*H205</f>
        <v>1.276E-3</v>
      </c>
      <c r="S205" s="158">
        <v>0</v>
      </c>
      <c r="T205" s="159">
        <f>S205*H205</f>
        <v>0</v>
      </c>
      <c r="AR205" s="160" t="s">
        <v>141</v>
      </c>
      <c r="AT205" s="160" t="s">
        <v>136</v>
      </c>
      <c r="AU205" s="160" t="s">
        <v>142</v>
      </c>
      <c r="AY205" s="15" t="s">
        <v>131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5" t="s">
        <v>84</v>
      </c>
      <c r="BK205" s="161">
        <f>ROUND(I205*H205,2)</f>
        <v>0</v>
      </c>
      <c r="BL205" s="15" t="s">
        <v>141</v>
      </c>
      <c r="BM205" s="160" t="s">
        <v>587</v>
      </c>
    </row>
    <row r="206" spans="2:65" s="12" customFormat="1">
      <c r="B206" s="175"/>
      <c r="D206" s="172" t="s">
        <v>225</v>
      </c>
      <c r="E206" s="176" t="s">
        <v>1</v>
      </c>
      <c r="F206" s="177" t="s">
        <v>588</v>
      </c>
      <c r="H206" s="178">
        <v>12.76</v>
      </c>
      <c r="I206" s="179"/>
      <c r="L206" s="175"/>
      <c r="M206" s="180"/>
      <c r="N206" s="181"/>
      <c r="O206" s="181"/>
      <c r="P206" s="181"/>
      <c r="Q206" s="181"/>
      <c r="R206" s="181"/>
      <c r="S206" s="181"/>
      <c r="T206" s="182"/>
      <c r="AT206" s="176" t="s">
        <v>225</v>
      </c>
      <c r="AU206" s="176" t="s">
        <v>142</v>
      </c>
      <c r="AV206" s="12" t="s">
        <v>86</v>
      </c>
      <c r="AW206" s="12" t="s">
        <v>32</v>
      </c>
      <c r="AX206" s="12" t="s">
        <v>84</v>
      </c>
      <c r="AY206" s="176" t="s">
        <v>131</v>
      </c>
    </row>
    <row r="207" spans="2:65" s="1" customFormat="1" ht="21.6" customHeight="1">
      <c r="B207" s="148"/>
      <c r="C207" s="149" t="s">
        <v>414</v>
      </c>
      <c r="D207" s="149" t="s">
        <v>136</v>
      </c>
      <c r="E207" s="150" t="s">
        <v>589</v>
      </c>
      <c r="F207" s="151" t="s">
        <v>590</v>
      </c>
      <c r="G207" s="152" t="s">
        <v>469</v>
      </c>
      <c r="H207" s="153">
        <v>12.76</v>
      </c>
      <c r="I207" s="154"/>
      <c r="J207" s="155">
        <f>ROUND(I207*H207,2)</f>
        <v>0</v>
      </c>
      <c r="K207" s="151" t="s">
        <v>140</v>
      </c>
      <c r="L207" s="30"/>
      <c r="M207" s="156" t="s">
        <v>1</v>
      </c>
      <c r="N207" s="157" t="s">
        <v>41</v>
      </c>
      <c r="O207" s="53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AR207" s="160" t="s">
        <v>141</v>
      </c>
      <c r="AT207" s="160" t="s">
        <v>136</v>
      </c>
      <c r="AU207" s="160" t="s">
        <v>142</v>
      </c>
      <c r="AY207" s="15" t="s">
        <v>131</v>
      </c>
      <c r="BE207" s="161">
        <f>IF(N207="základní",J207,0)</f>
        <v>0</v>
      </c>
      <c r="BF207" s="161">
        <f>IF(N207="snížená",J207,0)</f>
        <v>0</v>
      </c>
      <c r="BG207" s="161">
        <f>IF(N207="zákl. přenesená",J207,0)</f>
        <v>0</v>
      </c>
      <c r="BH207" s="161">
        <f>IF(N207="sníž. přenesená",J207,0)</f>
        <v>0</v>
      </c>
      <c r="BI207" s="161">
        <f>IF(N207="nulová",J207,0)</f>
        <v>0</v>
      </c>
      <c r="BJ207" s="15" t="s">
        <v>84</v>
      </c>
      <c r="BK207" s="161">
        <f>ROUND(I207*H207,2)</f>
        <v>0</v>
      </c>
      <c r="BL207" s="15" t="s">
        <v>141</v>
      </c>
      <c r="BM207" s="160" t="s">
        <v>591</v>
      </c>
    </row>
    <row r="208" spans="2:65" s="12" customFormat="1">
      <c r="B208" s="175"/>
      <c r="D208" s="172" t="s">
        <v>225</v>
      </c>
      <c r="E208" s="176" t="s">
        <v>1</v>
      </c>
      <c r="F208" s="177" t="s">
        <v>588</v>
      </c>
      <c r="H208" s="178">
        <v>12.76</v>
      </c>
      <c r="I208" s="179"/>
      <c r="L208" s="175"/>
      <c r="M208" s="180"/>
      <c r="N208" s="181"/>
      <c r="O208" s="181"/>
      <c r="P208" s="181"/>
      <c r="Q208" s="181"/>
      <c r="R208" s="181"/>
      <c r="S208" s="181"/>
      <c r="T208" s="182"/>
      <c r="AT208" s="176" t="s">
        <v>225</v>
      </c>
      <c r="AU208" s="176" t="s">
        <v>142</v>
      </c>
      <c r="AV208" s="12" t="s">
        <v>86</v>
      </c>
      <c r="AW208" s="12" t="s">
        <v>32</v>
      </c>
      <c r="AX208" s="12" t="s">
        <v>84</v>
      </c>
      <c r="AY208" s="176" t="s">
        <v>131</v>
      </c>
    </row>
    <row r="209" spans="2:65" s="1" customFormat="1" ht="14.45" customHeight="1">
      <c r="B209" s="148"/>
      <c r="C209" s="162" t="s">
        <v>418</v>
      </c>
      <c r="D209" s="162" t="s">
        <v>165</v>
      </c>
      <c r="E209" s="163" t="s">
        <v>592</v>
      </c>
      <c r="F209" s="164" t="s">
        <v>593</v>
      </c>
      <c r="G209" s="165" t="s">
        <v>469</v>
      </c>
      <c r="H209" s="166">
        <v>14.036</v>
      </c>
      <c r="I209" s="167"/>
      <c r="J209" s="168">
        <f>ROUND(I209*H209,2)</f>
        <v>0</v>
      </c>
      <c r="K209" s="164" t="s">
        <v>140</v>
      </c>
      <c r="L209" s="169"/>
      <c r="M209" s="170" t="s">
        <v>1</v>
      </c>
      <c r="N209" s="171" t="s">
        <v>41</v>
      </c>
      <c r="O209" s="53"/>
      <c r="P209" s="158">
        <f>O209*H209</f>
        <v>0</v>
      </c>
      <c r="Q209" s="158">
        <v>1.1E-4</v>
      </c>
      <c r="R209" s="158">
        <f>Q209*H209</f>
        <v>1.54396E-3</v>
      </c>
      <c r="S209" s="158">
        <v>0</v>
      </c>
      <c r="T209" s="159">
        <f>S209*H209</f>
        <v>0</v>
      </c>
      <c r="AR209" s="160" t="s">
        <v>168</v>
      </c>
      <c r="AT209" s="160" t="s">
        <v>165</v>
      </c>
      <c r="AU209" s="160" t="s">
        <v>142</v>
      </c>
      <c r="AY209" s="15" t="s">
        <v>131</v>
      </c>
      <c r="BE209" s="161">
        <f>IF(N209="základní",J209,0)</f>
        <v>0</v>
      </c>
      <c r="BF209" s="161">
        <f>IF(N209="snížená",J209,0)</f>
        <v>0</v>
      </c>
      <c r="BG209" s="161">
        <f>IF(N209="zákl. přenesená",J209,0)</f>
        <v>0</v>
      </c>
      <c r="BH209" s="161">
        <f>IF(N209="sníž. přenesená",J209,0)</f>
        <v>0</v>
      </c>
      <c r="BI209" s="161">
        <f>IF(N209="nulová",J209,0)</f>
        <v>0</v>
      </c>
      <c r="BJ209" s="15" t="s">
        <v>84</v>
      </c>
      <c r="BK209" s="161">
        <f>ROUND(I209*H209,2)</f>
        <v>0</v>
      </c>
      <c r="BL209" s="15" t="s">
        <v>141</v>
      </c>
      <c r="BM209" s="160" t="s">
        <v>594</v>
      </c>
    </row>
    <row r="210" spans="2:65" s="12" customFormat="1">
      <c r="B210" s="175"/>
      <c r="D210" s="172" t="s">
        <v>225</v>
      </c>
      <c r="F210" s="177" t="s">
        <v>595</v>
      </c>
      <c r="H210" s="178">
        <v>14.036</v>
      </c>
      <c r="I210" s="179"/>
      <c r="L210" s="175"/>
      <c r="M210" s="180"/>
      <c r="N210" s="181"/>
      <c r="O210" s="181"/>
      <c r="P210" s="181"/>
      <c r="Q210" s="181"/>
      <c r="R210" s="181"/>
      <c r="S210" s="181"/>
      <c r="T210" s="182"/>
      <c r="AT210" s="176" t="s">
        <v>225</v>
      </c>
      <c r="AU210" s="176" t="s">
        <v>142</v>
      </c>
      <c r="AV210" s="12" t="s">
        <v>86</v>
      </c>
      <c r="AW210" s="12" t="s">
        <v>3</v>
      </c>
      <c r="AX210" s="12" t="s">
        <v>84</v>
      </c>
      <c r="AY210" s="176" t="s">
        <v>131</v>
      </c>
    </row>
    <row r="211" spans="2:65" s="11" customFormat="1" ht="20.85" customHeight="1">
      <c r="B211" s="135"/>
      <c r="D211" s="136" t="s">
        <v>75</v>
      </c>
      <c r="E211" s="146" t="s">
        <v>596</v>
      </c>
      <c r="F211" s="146" t="s">
        <v>597</v>
      </c>
      <c r="I211" s="138"/>
      <c r="J211" s="147">
        <f>BK211</f>
        <v>0</v>
      </c>
      <c r="L211" s="135"/>
      <c r="M211" s="140"/>
      <c r="N211" s="141"/>
      <c r="O211" s="141"/>
      <c r="P211" s="142">
        <f>SUM(P212:P214)</f>
        <v>0</v>
      </c>
      <c r="Q211" s="141"/>
      <c r="R211" s="142">
        <f>SUM(R212:R214)</f>
        <v>1.23E-3</v>
      </c>
      <c r="S211" s="141"/>
      <c r="T211" s="143">
        <f>SUM(T212:T214)</f>
        <v>0</v>
      </c>
      <c r="AR211" s="136" t="s">
        <v>84</v>
      </c>
      <c r="AT211" s="144" t="s">
        <v>75</v>
      </c>
      <c r="AU211" s="144" t="s">
        <v>86</v>
      </c>
      <c r="AY211" s="136" t="s">
        <v>131</v>
      </c>
      <c r="BK211" s="145">
        <f>SUM(BK212:BK214)</f>
        <v>0</v>
      </c>
    </row>
    <row r="212" spans="2:65" s="1" customFormat="1" ht="14.45" customHeight="1">
      <c r="B212" s="148"/>
      <c r="C212" s="149" t="s">
        <v>425</v>
      </c>
      <c r="D212" s="149" t="s">
        <v>136</v>
      </c>
      <c r="E212" s="150" t="s">
        <v>598</v>
      </c>
      <c r="F212" s="151" t="s">
        <v>599</v>
      </c>
      <c r="G212" s="152" t="s">
        <v>246</v>
      </c>
      <c r="H212" s="153">
        <v>1</v>
      </c>
      <c r="I212" s="154"/>
      <c r="J212" s="155">
        <f>ROUND(I212*H212,2)</f>
        <v>0</v>
      </c>
      <c r="K212" s="151" t="s">
        <v>140</v>
      </c>
      <c r="L212" s="30"/>
      <c r="M212" s="156" t="s">
        <v>1</v>
      </c>
      <c r="N212" s="157" t="s">
        <v>41</v>
      </c>
      <c r="O212" s="53"/>
      <c r="P212" s="158">
        <f>O212*H212</f>
        <v>0</v>
      </c>
      <c r="Q212" s="158">
        <v>1.23E-3</v>
      </c>
      <c r="R212" s="158">
        <f>Q212*H212</f>
        <v>1.23E-3</v>
      </c>
      <c r="S212" s="158">
        <v>0</v>
      </c>
      <c r="T212" s="159">
        <f>S212*H212</f>
        <v>0</v>
      </c>
      <c r="AR212" s="160" t="s">
        <v>141</v>
      </c>
      <c r="AT212" s="160" t="s">
        <v>136</v>
      </c>
      <c r="AU212" s="160" t="s">
        <v>142</v>
      </c>
      <c r="AY212" s="15" t="s">
        <v>131</v>
      </c>
      <c r="BE212" s="161">
        <f>IF(N212="základní",J212,0)</f>
        <v>0</v>
      </c>
      <c r="BF212" s="161">
        <f>IF(N212="snížená",J212,0)</f>
        <v>0</v>
      </c>
      <c r="BG212" s="161">
        <f>IF(N212="zákl. přenesená",J212,0)</f>
        <v>0</v>
      </c>
      <c r="BH212" s="161">
        <f>IF(N212="sníž. přenesená",J212,0)</f>
        <v>0</v>
      </c>
      <c r="BI212" s="161">
        <f>IF(N212="nulová",J212,0)</f>
        <v>0</v>
      </c>
      <c r="BJ212" s="15" t="s">
        <v>84</v>
      </c>
      <c r="BK212" s="161">
        <f>ROUND(I212*H212,2)</f>
        <v>0</v>
      </c>
      <c r="BL212" s="15" t="s">
        <v>141</v>
      </c>
      <c r="BM212" s="160" t="s">
        <v>600</v>
      </c>
    </row>
    <row r="213" spans="2:65" s="1" customFormat="1" ht="19.5">
      <c r="B213" s="30"/>
      <c r="D213" s="172" t="s">
        <v>194</v>
      </c>
      <c r="F213" s="173" t="s">
        <v>601</v>
      </c>
      <c r="I213" s="89"/>
      <c r="L213" s="30"/>
      <c r="M213" s="174"/>
      <c r="N213" s="53"/>
      <c r="O213" s="53"/>
      <c r="P213" s="53"/>
      <c r="Q213" s="53"/>
      <c r="R213" s="53"/>
      <c r="S213" s="53"/>
      <c r="T213" s="54"/>
      <c r="AT213" s="15" t="s">
        <v>194</v>
      </c>
      <c r="AU213" s="15" t="s">
        <v>142</v>
      </c>
    </row>
    <row r="214" spans="2:65" s="12" customFormat="1">
      <c r="B214" s="175"/>
      <c r="D214" s="172" t="s">
        <v>225</v>
      </c>
      <c r="E214" s="176" t="s">
        <v>1</v>
      </c>
      <c r="F214" s="177" t="s">
        <v>84</v>
      </c>
      <c r="H214" s="178">
        <v>1</v>
      </c>
      <c r="I214" s="179"/>
      <c r="L214" s="175"/>
      <c r="M214" s="180"/>
      <c r="N214" s="181"/>
      <c r="O214" s="181"/>
      <c r="P214" s="181"/>
      <c r="Q214" s="181"/>
      <c r="R214" s="181"/>
      <c r="S214" s="181"/>
      <c r="T214" s="182"/>
      <c r="AT214" s="176" t="s">
        <v>225</v>
      </c>
      <c r="AU214" s="176" t="s">
        <v>142</v>
      </c>
      <c r="AV214" s="12" t="s">
        <v>86</v>
      </c>
      <c r="AW214" s="12" t="s">
        <v>32</v>
      </c>
      <c r="AX214" s="12" t="s">
        <v>84</v>
      </c>
      <c r="AY214" s="176" t="s">
        <v>131</v>
      </c>
    </row>
    <row r="215" spans="2:65" s="11" customFormat="1" ht="20.85" customHeight="1">
      <c r="B215" s="135"/>
      <c r="D215" s="136" t="s">
        <v>75</v>
      </c>
      <c r="E215" s="146" t="s">
        <v>602</v>
      </c>
      <c r="F215" s="146" t="s">
        <v>603</v>
      </c>
      <c r="I215" s="138"/>
      <c r="J215" s="147">
        <f>BK215</f>
        <v>0</v>
      </c>
      <c r="L215" s="135"/>
      <c r="M215" s="140"/>
      <c r="N215" s="141"/>
      <c r="O215" s="141"/>
      <c r="P215" s="142">
        <f>SUM(P216:P240)</f>
        <v>0</v>
      </c>
      <c r="Q215" s="141"/>
      <c r="R215" s="142">
        <f>SUM(R216:R240)</f>
        <v>0.56067520000000004</v>
      </c>
      <c r="S215" s="141"/>
      <c r="T215" s="143">
        <f>SUM(T216:T240)</f>
        <v>0.17800000000000002</v>
      </c>
      <c r="AR215" s="136" t="s">
        <v>84</v>
      </c>
      <c r="AT215" s="144" t="s">
        <v>75</v>
      </c>
      <c r="AU215" s="144" t="s">
        <v>86</v>
      </c>
      <c r="AY215" s="136" t="s">
        <v>131</v>
      </c>
      <c r="BK215" s="145">
        <f>SUM(BK216:BK240)</f>
        <v>0</v>
      </c>
    </row>
    <row r="216" spans="2:65" s="1" customFormat="1" ht="14.45" customHeight="1">
      <c r="B216" s="148"/>
      <c r="C216" s="149" t="s">
        <v>430</v>
      </c>
      <c r="D216" s="149" t="s">
        <v>136</v>
      </c>
      <c r="E216" s="150" t="s">
        <v>604</v>
      </c>
      <c r="F216" s="151" t="s">
        <v>605</v>
      </c>
      <c r="G216" s="152" t="s">
        <v>152</v>
      </c>
      <c r="H216" s="153">
        <v>2</v>
      </c>
      <c r="I216" s="154"/>
      <c r="J216" s="155">
        <f>ROUND(I216*H216,2)</f>
        <v>0</v>
      </c>
      <c r="K216" s="151" t="s">
        <v>140</v>
      </c>
      <c r="L216" s="30"/>
      <c r="M216" s="156" t="s">
        <v>1</v>
      </c>
      <c r="N216" s="157" t="s">
        <v>41</v>
      </c>
      <c r="O216" s="53"/>
      <c r="P216" s="158">
        <f>O216*H216</f>
        <v>0</v>
      </c>
      <c r="Q216" s="158">
        <v>0</v>
      </c>
      <c r="R216" s="158">
        <f>Q216*H216</f>
        <v>0</v>
      </c>
      <c r="S216" s="158">
        <v>6.0000000000000001E-3</v>
      </c>
      <c r="T216" s="159">
        <f>S216*H216</f>
        <v>1.2E-2</v>
      </c>
      <c r="AR216" s="160" t="s">
        <v>141</v>
      </c>
      <c r="AT216" s="160" t="s">
        <v>136</v>
      </c>
      <c r="AU216" s="160" t="s">
        <v>142</v>
      </c>
      <c r="AY216" s="15" t="s">
        <v>131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5" t="s">
        <v>84</v>
      </c>
      <c r="BK216" s="161">
        <f>ROUND(I216*H216,2)</f>
        <v>0</v>
      </c>
      <c r="BL216" s="15" t="s">
        <v>141</v>
      </c>
      <c r="BM216" s="160" t="s">
        <v>606</v>
      </c>
    </row>
    <row r="217" spans="2:65" s="1" customFormat="1" ht="19.5">
      <c r="B217" s="30"/>
      <c r="D217" s="172" t="s">
        <v>194</v>
      </c>
      <c r="F217" s="173" t="s">
        <v>607</v>
      </c>
      <c r="I217" s="89"/>
      <c r="L217" s="30"/>
      <c r="M217" s="174"/>
      <c r="N217" s="53"/>
      <c r="O217" s="53"/>
      <c r="P217" s="53"/>
      <c r="Q217" s="53"/>
      <c r="R217" s="53"/>
      <c r="S217" s="53"/>
      <c r="T217" s="54"/>
      <c r="AT217" s="15" t="s">
        <v>194</v>
      </c>
      <c r="AU217" s="15" t="s">
        <v>142</v>
      </c>
    </row>
    <row r="218" spans="2:65" s="1" customFormat="1" ht="21.6" customHeight="1">
      <c r="B218" s="148"/>
      <c r="C218" s="149" t="s">
        <v>435</v>
      </c>
      <c r="D218" s="149" t="s">
        <v>136</v>
      </c>
      <c r="E218" s="150" t="s">
        <v>608</v>
      </c>
      <c r="F218" s="151" t="s">
        <v>609</v>
      </c>
      <c r="G218" s="152" t="s">
        <v>152</v>
      </c>
      <c r="H218" s="153">
        <v>5</v>
      </c>
      <c r="I218" s="154"/>
      <c r="J218" s="155">
        <f>ROUND(I218*H218,2)</f>
        <v>0</v>
      </c>
      <c r="K218" s="151" t="s">
        <v>140</v>
      </c>
      <c r="L218" s="30"/>
      <c r="M218" s="156" t="s">
        <v>1</v>
      </c>
      <c r="N218" s="157" t="s">
        <v>41</v>
      </c>
      <c r="O218" s="53"/>
      <c r="P218" s="158">
        <f>O218*H218</f>
        <v>0</v>
      </c>
      <c r="Q218" s="158">
        <v>0</v>
      </c>
      <c r="R218" s="158">
        <f>Q218*H218</f>
        <v>0</v>
      </c>
      <c r="S218" s="158">
        <v>0</v>
      </c>
      <c r="T218" s="159">
        <f>S218*H218</f>
        <v>0</v>
      </c>
      <c r="AR218" s="160" t="s">
        <v>141</v>
      </c>
      <c r="AT218" s="160" t="s">
        <v>136</v>
      </c>
      <c r="AU218" s="160" t="s">
        <v>142</v>
      </c>
      <c r="AY218" s="15" t="s">
        <v>131</v>
      </c>
      <c r="BE218" s="161">
        <f>IF(N218="základní",J218,0)</f>
        <v>0</v>
      </c>
      <c r="BF218" s="161">
        <f>IF(N218="snížená",J218,0)</f>
        <v>0</v>
      </c>
      <c r="BG218" s="161">
        <f>IF(N218="zákl. přenesená",J218,0)</f>
        <v>0</v>
      </c>
      <c r="BH218" s="161">
        <f>IF(N218="sníž. přenesená",J218,0)</f>
        <v>0</v>
      </c>
      <c r="BI218" s="161">
        <f>IF(N218="nulová",J218,0)</f>
        <v>0</v>
      </c>
      <c r="BJ218" s="15" t="s">
        <v>84</v>
      </c>
      <c r="BK218" s="161">
        <f>ROUND(I218*H218,2)</f>
        <v>0</v>
      </c>
      <c r="BL218" s="15" t="s">
        <v>141</v>
      </c>
      <c r="BM218" s="160" t="s">
        <v>610</v>
      </c>
    </row>
    <row r="219" spans="2:65" s="1" customFormat="1" ht="14.45" customHeight="1">
      <c r="B219" s="148"/>
      <c r="C219" s="162" t="s">
        <v>439</v>
      </c>
      <c r="D219" s="162" t="s">
        <v>165</v>
      </c>
      <c r="E219" s="163" t="s">
        <v>611</v>
      </c>
      <c r="F219" s="164" t="s">
        <v>612</v>
      </c>
      <c r="G219" s="165" t="s">
        <v>469</v>
      </c>
      <c r="H219" s="166">
        <v>29.155000000000001</v>
      </c>
      <c r="I219" s="167"/>
      <c r="J219" s="168">
        <f>ROUND(I219*H219,2)</f>
        <v>0</v>
      </c>
      <c r="K219" s="164" t="s">
        <v>140</v>
      </c>
      <c r="L219" s="169"/>
      <c r="M219" s="170" t="s">
        <v>1</v>
      </c>
      <c r="N219" s="171" t="s">
        <v>41</v>
      </c>
      <c r="O219" s="53"/>
      <c r="P219" s="158">
        <f>O219*H219</f>
        <v>0</v>
      </c>
      <c r="Q219" s="158">
        <v>1.652E-2</v>
      </c>
      <c r="R219" s="158">
        <f>Q219*H219</f>
        <v>0.48164060000000003</v>
      </c>
      <c r="S219" s="158">
        <v>0</v>
      </c>
      <c r="T219" s="159">
        <f>S219*H219</f>
        <v>0</v>
      </c>
      <c r="AR219" s="160" t="s">
        <v>168</v>
      </c>
      <c r="AT219" s="160" t="s">
        <v>165</v>
      </c>
      <c r="AU219" s="160" t="s">
        <v>142</v>
      </c>
      <c r="AY219" s="15" t="s">
        <v>131</v>
      </c>
      <c r="BE219" s="161">
        <f>IF(N219="základní",J219,0)</f>
        <v>0</v>
      </c>
      <c r="BF219" s="161">
        <f>IF(N219="snížená",J219,0)</f>
        <v>0</v>
      </c>
      <c r="BG219" s="161">
        <f>IF(N219="zákl. přenesená",J219,0)</f>
        <v>0</v>
      </c>
      <c r="BH219" s="161">
        <f>IF(N219="sníž. přenesená",J219,0)</f>
        <v>0</v>
      </c>
      <c r="BI219" s="161">
        <f>IF(N219="nulová",J219,0)</f>
        <v>0</v>
      </c>
      <c r="BJ219" s="15" t="s">
        <v>84</v>
      </c>
      <c r="BK219" s="161">
        <f>ROUND(I219*H219,2)</f>
        <v>0</v>
      </c>
      <c r="BL219" s="15" t="s">
        <v>141</v>
      </c>
      <c r="BM219" s="160" t="s">
        <v>613</v>
      </c>
    </row>
    <row r="220" spans="2:65" s="12" customFormat="1">
      <c r="B220" s="175"/>
      <c r="D220" s="172" t="s">
        <v>225</v>
      </c>
      <c r="E220" s="176" t="s">
        <v>1</v>
      </c>
      <c r="F220" s="177" t="s">
        <v>614</v>
      </c>
      <c r="H220" s="178">
        <v>16.995000000000001</v>
      </c>
      <c r="I220" s="179"/>
      <c r="L220" s="175"/>
      <c r="M220" s="180"/>
      <c r="N220" s="181"/>
      <c r="O220" s="181"/>
      <c r="P220" s="181"/>
      <c r="Q220" s="181"/>
      <c r="R220" s="181"/>
      <c r="S220" s="181"/>
      <c r="T220" s="182"/>
      <c r="AT220" s="176" t="s">
        <v>225</v>
      </c>
      <c r="AU220" s="176" t="s">
        <v>142</v>
      </c>
      <c r="AV220" s="12" t="s">
        <v>86</v>
      </c>
      <c r="AW220" s="12" t="s">
        <v>32</v>
      </c>
      <c r="AX220" s="12" t="s">
        <v>76</v>
      </c>
      <c r="AY220" s="176" t="s">
        <v>131</v>
      </c>
    </row>
    <row r="221" spans="2:65" s="12" customFormat="1">
      <c r="B221" s="175"/>
      <c r="D221" s="172" t="s">
        <v>225</v>
      </c>
      <c r="E221" s="176" t="s">
        <v>1</v>
      </c>
      <c r="F221" s="177" t="s">
        <v>615</v>
      </c>
      <c r="H221" s="178">
        <v>8.52</v>
      </c>
      <c r="I221" s="179"/>
      <c r="L221" s="175"/>
      <c r="M221" s="180"/>
      <c r="N221" s="181"/>
      <c r="O221" s="181"/>
      <c r="P221" s="181"/>
      <c r="Q221" s="181"/>
      <c r="R221" s="181"/>
      <c r="S221" s="181"/>
      <c r="T221" s="182"/>
      <c r="AT221" s="176" t="s">
        <v>225</v>
      </c>
      <c r="AU221" s="176" t="s">
        <v>142</v>
      </c>
      <c r="AV221" s="12" t="s">
        <v>86</v>
      </c>
      <c r="AW221" s="12" t="s">
        <v>32</v>
      </c>
      <c r="AX221" s="12" t="s">
        <v>76</v>
      </c>
      <c r="AY221" s="176" t="s">
        <v>131</v>
      </c>
    </row>
    <row r="222" spans="2:65" s="12" customFormat="1">
      <c r="B222" s="175"/>
      <c r="D222" s="172" t="s">
        <v>225</v>
      </c>
      <c r="E222" s="176" t="s">
        <v>1</v>
      </c>
      <c r="F222" s="177" t="s">
        <v>616</v>
      </c>
      <c r="H222" s="178">
        <v>2.62</v>
      </c>
      <c r="I222" s="179"/>
      <c r="L222" s="175"/>
      <c r="M222" s="180"/>
      <c r="N222" s="181"/>
      <c r="O222" s="181"/>
      <c r="P222" s="181"/>
      <c r="Q222" s="181"/>
      <c r="R222" s="181"/>
      <c r="S222" s="181"/>
      <c r="T222" s="182"/>
      <c r="AT222" s="176" t="s">
        <v>225</v>
      </c>
      <c r="AU222" s="176" t="s">
        <v>142</v>
      </c>
      <c r="AV222" s="12" t="s">
        <v>86</v>
      </c>
      <c r="AW222" s="12" t="s">
        <v>32</v>
      </c>
      <c r="AX222" s="12" t="s">
        <v>76</v>
      </c>
      <c r="AY222" s="176" t="s">
        <v>131</v>
      </c>
    </row>
    <row r="223" spans="2:65" s="12" customFormat="1">
      <c r="B223" s="175"/>
      <c r="D223" s="172" t="s">
        <v>225</v>
      </c>
      <c r="E223" s="176" t="s">
        <v>1</v>
      </c>
      <c r="F223" s="177" t="s">
        <v>617</v>
      </c>
      <c r="H223" s="178">
        <v>1.02</v>
      </c>
      <c r="I223" s="179"/>
      <c r="L223" s="175"/>
      <c r="M223" s="180"/>
      <c r="N223" s="181"/>
      <c r="O223" s="181"/>
      <c r="P223" s="181"/>
      <c r="Q223" s="181"/>
      <c r="R223" s="181"/>
      <c r="S223" s="181"/>
      <c r="T223" s="182"/>
      <c r="AT223" s="176" t="s">
        <v>225</v>
      </c>
      <c r="AU223" s="176" t="s">
        <v>142</v>
      </c>
      <c r="AV223" s="12" t="s">
        <v>86</v>
      </c>
      <c r="AW223" s="12" t="s">
        <v>32</v>
      </c>
      <c r="AX223" s="12" t="s">
        <v>76</v>
      </c>
      <c r="AY223" s="176" t="s">
        <v>131</v>
      </c>
    </row>
    <row r="224" spans="2:65" s="13" customFormat="1">
      <c r="B224" s="192"/>
      <c r="D224" s="172" t="s">
        <v>225</v>
      </c>
      <c r="E224" s="193" t="s">
        <v>1</v>
      </c>
      <c r="F224" s="194" t="s">
        <v>485</v>
      </c>
      <c r="H224" s="195">
        <v>29.155000000000001</v>
      </c>
      <c r="I224" s="196"/>
      <c r="L224" s="192"/>
      <c r="M224" s="197"/>
      <c r="N224" s="198"/>
      <c r="O224" s="198"/>
      <c r="P224" s="198"/>
      <c r="Q224" s="198"/>
      <c r="R224" s="198"/>
      <c r="S224" s="198"/>
      <c r="T224" s="199"/>
      <c r="AT224" s="193" t="s">
        <v>225</v>
      </c>
      <c r="AU224" s="193" t="s">
        <v>142</v>
      </c>
      <c r="AV224" s="13" t="s">
        <v>141</v>
      </c>
      <c r="AW224" s="13" t="s">
        <v>32</v>
      </c>
      <c r="AX224" s="13" t="s">
        <v>84</v>
      </c>
      <c r="AY224" s="193" t="s">
        <v>131</v>
      </c>
    </row>
    <row r="225" spans="2:65" s="1" customFormat="1" ht="21.6" customHeight="1">
      <c r="B225" s="148"/>
      <c r="C225" s="149" t="s">
        <v>445</v>
      </c>
      <c r="D225" s="149" t="s">
        <v>136</v>
      </c>
      <c r="E225" s="150" t="s">
        <v>618</v>
      </c>
      <c r="F225" s="151" t="s">
        <v>619</v>
      </c>
      <c r="G225" s="152" t="s">
        <v>152</v>
      </c>
      <c r="H225" s="153">
        <v>1</v>
      </c>
      <c r="I225" s="154"/>
      <c r="J225" s="155">
        <f>ROUND(I225*H225,2)</f>
        <v>0</v>
      </c>
      <c r="K225" s="151" t="s">
        <v>140</v>
      </c>
      <c r="L225" s="30"/>
      <c r="M225" s="156" t="s">
        <v>1</v>
      </c>
      <c r="N225" s="157" t="s">
        <v>41</v>
      </c>
      <c r="O225" s="53"/>
      <c r="P225" s="158">
        <f>O225*H225</f>
        <v>0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AR225" s="160" t="s">
        <v>141</v>
      </c>
      <c r="AT225" s="160" t="s">
        <v>136</v>
      </c>
      <c r="AU225" s="160" t="s">
        <v>142</v>
      </c>
      <c r="AY225" s="15" t="s">
        <v>131</v>
      </c>
      <c r="BE225" s="161">
        <f>IF(N225="základní",J225,0)</f>
        <v>0</v>
      </c>
      <c r="BF225" s="161">
        <f>IF(N225="snížená",J225,0)</f>
        <v>0</v>
      </c>
      <c r="BG225" s="161">
        <f>IF(N225="zákl. přenesená",J225,0)</f>
        <v>0</v>
      </c>
      <c r="BH225" s="161">
        <f>IF(N225="sníž. přenesená",J225,0)</f>
        <v>0</v>
      </c>
      <c r="BI225" s="161">
        <f>IF(N225="nulová",J225,0)</f>
        <v>0</v>
      </c>
      <c r="BJ225" s="15" t="s">
        <v>84</v>
      </c>
      <c r="BK225" s="161">
        <f>ROUND(I225*H225,2)</f>
        <v>0</v>
      </c>
      <c r="BL225" s="15" t="s">
        <v>141</v>
      </c>
      <c r="BM225" s="160" t="s">
        <v>620</v>
      </c>
    </row>
    <row r="226" spans="2:65" s="1" customFormat="1" ht="21.6" customHeight="1">
      <c r="B226" s="148"/>
      <c r="C226" s="149" t="s">
        <v>621</v>
      </c>
      <c r="D226" s="149" t="s">
        <v>136</v>
      </c>
      <c r="E226" s="150" t="s">
        <v>622</v>
      </c>
      <c r="F226" s="151" t="s">
        <v>623</v>
      </c>
      <c r="G226" s="152" t="s">
        <v>152</v>
      </c>
      <c r="H226" s="153">
        <v>1</v>
      </c>
      <c r="I226" s="154"/>
      <c r="J226" s="155">
        <f>ROUND(I226*H226,2)</f>
        <v>0</v>
      </c>
      <c r="K226" s="151" t="s">
        <v>140</v>
      </c>
      <c r="L226" s="30"/>
      <c r="M226" s="156" t="s">
        <v>1</v>
      </c>
      <c r="N226" s="157" t="s">
        <v>41</v>
      </c>
      <c r="O226" s="53"/>
      <c r="P226" s="158">
        <f>O226*H226</f>
        <v>0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AR226" s="160" t="s">
        <v>141</v>
      </c>
      <c r="AT226" s="160" t="s">
        <v>136</v>
      </c>
      <c r="AU226" s="160" t="s">
        <v>142</v>
      </c>
      <c r="AY226" s="15" t="s">
        <v>131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5" t="s">
        <v>84</v>
      </c>
      <c r="BK226" s="161">
        <f>ROUND(I226*H226,2)</f>
        <v>0</v>
      </c>
      <c r="BL226" s="15" t="s">
        <v>141</v>
      </c>
      <c r="BM226" s="160" t="s">
        <v>624</v>
      </c>
    </row>
    <row r="227" spans="2:65" s="1" customFormat="1" ht="21.6" customHeight="1">
      <c r="B227" s="148"/>
      <c r="C227" s="149" t="s">
        <v>625</v>
      </c>
      <c r="D227" s="149" t="s">
        <v>136</v>
      </c>
      <c r="E227" s="150" t="s">
        <v>626</v>
      </c>
      <c r="F227" s="151" t="s">
        <v>627</v>
      </c>
      <c r="G227" s="152" t="s">
        <v>152</v>
      </c>
      <c r="H227" s="153">
        <v>3</v>
      </c>
      <c r="I227" s="154"/>
      <c r="J227" s="155">
        <f>ROUND(I227*H227,2)</f>
        <v>0</v>
      </c>
      <c r="K227" s="151" t="s">
        <v>140</v>
      </c>
      <c r="L227" s="30"/>
      <c r="M227" s="156" t="s">
        <v>1</v>
      </c>
      <c r="N227" s="157" t="s">
        <v>41</v>
      </c>
      <c r="O227" s="53"/>
      <c r="P227" s="158">
        <f>O227*H227</f>
        <v>0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160" t="s">
        <v>141</v>
      </c>
      <c r="AT227" s="160" t="s">
        <v>136</v>
      </c>
      <c r="AU227" s="160" t="s">
        <v>142</v>
      </c>
      <c r="AY227" s="15" t="s">
        <v>131</v>
      </c>
      <c r="BE227" s="161">
        <f>IF(N227="základní",J227,0)</f>
        <v>0</v>
      </c>
      <c r="BF227" s="161">
        <f>IF(N227="snížená",J227,0)</f>
        <v>0</v>
      </c>
      <c r="BG227" s="161">
        <f>IF(N227="zákl. přenesená",J227,0)</f>
        <v>0</v>
      </c>
      <c r="BH227" s="161">
        <f>IF(N227="sníž. přenesená",J227,0)</f>
        <v>0</v>
      </c>
      <c r="BI227" s="161">
        <f>IF(N227="nulová",J227,0)</f>
        <v>0</v>
      </c>
      <c r="BJ227" s="15" t="s">
        <v>84</v>
      </c>
      <c r="BK227" s="161">
        <f>ROUND(I227*H227,2)</f>
        <v>0</v>
      </c>
      <c r="BL227" s="15" t="s">
        <v>141</v>
      </c>
      <c r="BM227" s="160" t="s">
        <v>628</v>
      </c>
    </row>
    <row r="228" spans="2:65" s="12" customFormat="1">
      <c r="B228" s="175"/>
      <c r="D228" s="172" t="s">
        <v>225</v>
      </c>
      <c r="E228" s="176" t="s">
        <v>1</v>
      </c>
      <c r="F228" s="177" t="s">
        <v>142</v>
      </c>
      <c r="H228" s="178">
        <v>3</v>
      </c>
      <c r="I228" s="179"/>
      <c r="L228" s="175"/>
      <c r="M228" s="180"/>
      <c r="N228" s="181"/>
      <c r="O228" s="181"/>
      <c r="P228" s="181"/>
      <c r="Q228" s="181"/>
      <c r="R228" s="181"/>
      <c r="S228" s="181"/>
      <c r="T228" s="182"/>
      <c r="AT228" s="176" t="s">
        <v>225</v>
      </c>
      <c r="AU228" s="176" t="s">
        <v>142</v>
      </c>
      <c r="AV228" s="12" t="s">
        <v>86</v>
      </c>
      <c r="AW228" s="12" t="s">
        <v>32</v>
      </c>
      <c r="AX228" s="12" t="s">
        <v>84</v>
      </c>
      <c r="AY228" s="176" t="s">
        <v>131</v>
      </c>
    </row>
    <row r="229" spans="2:65" s="1" customFormat="1" ht="21.6" customHeight="1">
      <c r="B229" s="148"/>
      <c r="C229" s="149" t="s">
        <v>629</v>
      </c>
      <c r="D229" s="149" t="s">
        <v>136</v>
      </c>
      <c r="E229" s="150" t="s">
        <v>630</v>
      </c>
      <c r="F229" s="151" t="s">
        <v>631</v>
      </c>
      <c r="G229" s="152" t="s">
        <v>152</v>
      </c>
      <c r="H229" s="153">
        <v>2</v>
      </c>
      <c r="I229" s="154"/>
      <c r="J229" s="155">
        <f>ROUND(I229*H229,2)</f>
        <v>0</v>
      </c>
      <c r="K229" s="151" t="s">
        <v>140</v>
      </c>
      <c r="L229" s="30"/>
      <c r="M229" s="156" t="s">
        <v>1</v>
      </c>
      <c r="N229" s="157" t="s">
        <v>41</v>
      </c>
      <c r="O229" s="53"/>
      <c r="P229" s="158">
        <f>O229*H229</f>
        <v>0</v>
      </c>
      <c r="Q229" s="158">
        <v>0</v>
      </c>
      <c r="R229" s="158">
        <f>Q229*H229</f>
        <v>0</v>
      </c>
      <c r="S229" s="158">
        <v>0</v>
      </c>
      <c r="T229" s="159">
        <f>S229*H229</f>
        <v>0</v>
      </c>
      <c r="AR229" s="160" t="s">
        <v>141</v>
      </c>
      <c r="AT229" s="160" t="s">
        <v>136</v>
      </c>
      <c r="AU229" s="160" t="s">
        <v>142</v>
      </c>
      <c r="AY229" s="15" t="s">
        <v>131</v>
      </c>
      <c r="BE229" s="161">
        <f>IF(N229="základní",J229,0)</f>
        <v>0</v>
      </c>
      <c r="BF229" s="161">
        <f>IF(N229="snížená",J229,0)</f>
        <v>0</v>
      </c>
      <c r="BG229" s="161">
        <f>IF(N229="zákl. přenesená",J229,0)</f>
        <v>0</v>
      </c>
      <c r="BH229" s="161">
        <f>IF(N229="sníž. přenesená",J229,0)</f>
        <v>0</v>
      </c>
      <c r="BI229" s="161">
        <f>IF(N229="nulová",J229,0)</f>
        <v>0</v>
      </c>
      <c r="BJ229" s="15" t="s">
        <v>84</v>
      </c>
      <c r="BK229" s="161">
        <f>ROUND(I229*H229,2)</f>
        <v>0</v>
      </c>
      <c r="BL229" s="15" t="s">
        <v>141</v>
      </c>
      <c r="BM229" s="160" t="s">
        <v>632</v>
      </c>
    </row>
    <row r="230" spans="2:65" s="1" customFormat="1" ht="14.45" customHeight="1">
      <c r="B230" s="148"/>
      <c r="C230" s="162" t="s">
        <v>633</v>
      </c>
      <c r="D230" s="162" t="s">
        <v>165</v>
      </c>
      <c r="E230" s="163" t="s">
        <v>634</v>
      </c>
      <c r="F230" s="164" t="s">
        <v>635</v>
      </c>
      <c r="G230" s="165" t="s">
        <v>469</v>
      </c>
      <c r="H230" s="166">
        <v>1.98</v>
      </c>
      <c r="I230" s="167"/>
      <c r="J230" s="168">
        <f>ROUND(I230*H230,2)</f>
        <v>0</v>
      </c>
      <c r="K230" s="164" t="s">
        <v>140</v>
      </c>
      <c r="L230" s="169"/>
      <c r="M230" s="170" t="s">
        <v>1</v>
      </c>
      <c r="N230" s="171" t="s">
        <v>41</v>
      </c>
      <c r="O230" s="53"/>
      <c r="P230" s="158">
        <f>O230*H230</f>
        <v>0</v>
      </c>
      <c r="Q230" s="158">
        <v>2.5270000000000001E-2</v>
      </c>
      <c r="R230" s="158">
        <f>Q230*H230</f>
        <v>5.0034599999999999E-2</v>
      </c>
      <c r="S230" s="158">
        <v>0</v>
      </c>
      <c r="T230" s="159">
        <f>S230*H230</f>
        <v>0</v>
      </c>
      <c r="AR230" s="160" t="s">
        <v>168</v>
      </c>
      <c r="AT230" s="160" t="s">
        <v>165</v>
      </c>
      <c r="AU230" s="160" t="s">
        <v>142</v>
      </c>
      <c r="AY230" s="15" t="s">
        <v>131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5" t="s">
        <v>84</v>
      </c>
      <c r="BK230" s="161">
        <f>ROUND(I230*H230,2)</f>
        <v>0</v>
      </c>
      <c r="BL230" s="15" t="s">
        <v>141</v>
      </c>
      <c r="BM230" s="160" t="s">
        <v>636</v>
      </c>
    </row>
    <row r="231" spans="2:65" s="1" customFormat="1" ht="19.5">
      <c r="B231" s="30"/>
      <c r="D231" s="172" t="s">
        <v>194</v>
      </c>
      <c r="F231" s="173" t="s">
        <v>637</v>
      </c>
      <c r="I231" s="89"/>
      <c r="L231" s="30"/>
      <c r="M231" s="174"/>
      <c r="N231" s="53"/>
      <c r="O231" s="53"/>
      <c r="P231" s="53"/>
      <c r="Q231" s="53"/>
      <c r="R231" s="53"/>
      <c r="S231" s="53"/>
      <c r="T231" s="54"/>
      <c r="AT231" s="15" t="s">
        <v>194</v>
      </c>
      <c r="AU231" s="15" t="s">
        <v>142</v>
      </c>
    </row>
    <row r="232" spans="2:65" s="12" customFormat="1">
      <c r="B232" s="175"/>
      <c r="D232" s="172" t="s">
        <v>225</v>
      </c>
      <c r="E232" s="176" t="s">
        <v>1</v>
      </c>
      <c r="F232" s="177" t="s">
        <v>638</v>
      </c>
      <c r="H232" s="178">
        <v>1.98</v>
      </c>
      <c r="I232" s="179"/>
      <c r="L232" s="175"/>
      <c r="M232" s="180"/>
      <c r="N232" s="181"/>
      <c r="O232" s="181"/>
      <c r="P232" s="181"/>
      <c r="Q232" s="181"/>
      <c r="R232" s="181"/>
      <c r="S232" s="181"/>
      <c r="T232" s="182"/>
      <c r="AT232" s="176" t="s">
        <v>225</v>
      </c>
      <c r="AU232" s="176" t="s">
        <v>142</v>
      </c>
      <c r="AV232" s="12" t="s">
        <v>86</v>
      </c>
      <c r="AW232" s="12" t="s">
        <v>32</v>
      </c>
      <c r="AX232" s="12" t="s">
        <v>84</v>
      </c>
      <c r="AY232" s="176" t="s">
        <v>131</v>
      </c>
    </row>
    <row r="233" spans="2:65" s="1" customFormat="1" ht="21.6" customHeight="1">
      <c r="B233" s="148"/>
      <c r="C233" s="149" t="s">
        <v>639</v>
      </c>
      <c r="D233" s="149" t="s">
        <v>136</v>
      </c>
      <c r="E233" s="150" t="s">
        <v>640</v>
      </c>
      <c r="F233" s="151" t="s">
        <v>641</v>
      </c>
      <c r="G233" s="152" t="s">
        <v>152</v>
      </c>
      <c r="H233" s="153">
        <v>2</v>
      </c>
      <c r="I233" s="154"/>
      <c r="J233" s="155">
        <f t="shared" ref="J233:J240" si="0">ROUND(I233*H233,2)</f>
        <v>0</v>
      </c>
      <c r="K233" s="151" t="s">
        <v>140</v>
      </c>
      <c r="L233" s="30"/>
      <c r="M233" s="156" t="s">
        <v>1</v>
      </c>
      <c r="N233" s="157" t="s">
        <v>41</v>
      </c>
      <c r="O233" s="53"/>
      <c r="P233" s="158">
        <f t="shared" ref="P233:P240" si="1">O233*H233</f>
        <v>0</v>
      </c>
      <c r="Q233" s="158">
        <v>0</v>
      </c>
      <c r="R233" s="158">
        <f t="shared" ref="R233:R240" si="2">Q233*H233</f>
        <v>0</v>
      </c>
      <c r="S233" s="158">
        <v>0</v>
      </c>
      <c r="T233" s="159">
        <f t="shared" ref="T233:T240" si="3">S233*H233</f>
        <v>0</v>
      </c>
      <c r="AR233" s="160" t="s">
        <v>141</v>
      </c>
      <c r="AT233" s="160" t="s">
        <v>136</v>
      </c>
      <c r="AU233" s="160" t="s">
        <v>142</v>
      </c>
      <c r="AY233" s="15" t="s">
        <v>131</v>
      </c>
      <c r="BE233" s="161">
        <f t="shared" ref="BE233:BE240" si="4">IF(N233="základní",J233,0)</f>
        <v>0</v>
      </c>
      <c r="BF233" s="161">
        <f t="shared" ref="BF233:BF240" si="5">IF(N233="snížená",J233,0)</f>
        <v>0</v>
      </c>
      <c r="BG233" s="161">
        <f t="shared" ref="BG233:BG240" si="6">IF(N233="zákl. přenesená",J233,0)</f>
        <v>0</v>
      </c>
      <c r="BH233" s="161">
        <f t="shared" ref="BH233:BH240" si="7">IF(N233="sníž. přenesená",J233,0)</f>
        <v>0</v>
      </c>
      <c r="BI233" s="161">
        <f t="shared" ref="BI233:BI240" si="8">IF(N233="nulová",J233,0)</f>
        <v>0</v>
      </c>
      <c r="BJ233" s="15" t="s">
        <v>84</v>
      </c>
      <c r="BK233" s="161">
        <f t="shared" ref="BK233:BK240" si="9">ROUND(I233*H233,2)</f>
        <v>0</v>
      </c>
      <c r="BL233" s="15" t="s">
        <v>141</v>
      </c>
      <c r="BM233" s="160" t="s">
        <v>642</v>
      </c>
    </row>
    <row r="234" spans="2:65" s="1" customFormat="1" ht="14.45" customHeight="1">
      <c r="B234" s="148"/>
      <c r="C234" s="149" t="s">
        <v>643</v>
      </c>
      <c r="D234" s="149" t="s">
        <v>136</v>
      </c>
      <c r="E234" s="150" t="s">
        <v>644</v>
      </c>
      <c r="F234" s="151" t="s">
        <v>645</v>
      </c>
      <c r="G234" s="152" t="s">
        <v>152</v>
      </c>
      <c r="H234" s="153">
        <v>5</v>
      </c>
      <c r="I234" s="154"/>
      <c r="J234" s="155">
        <f t="shared" si="0"/>
        <v>0</v>
      </c>
      <c r="K234" s="151" t="s">
        <v>140</v>
      </c>
      <c r="L234" s="30"/>
      <c r="M234" s="156" t="s">
        <v>1</v>
      </c>
      <c r="N234" s="157" t="s">
        <v>41</v>
      </c>
      <c r="O234" s="53"/>
      <c r="P234" s="158">
        <f t="shared" si="1"/>
        <v>0</v>
      </c>
      <c r="Q234" s="158">
        <v>0</v>
      </c>
      <c r="R234" s="158">
        <f t="shared" si="2"/>
        <v>0</v>
      </c>
      <c r="S234" s="158">
        <v>0</v>
      </c>
      <c r="T234" s="159">
        <f t="shared" si="3"/>
        <v>0</v>
      </c>
      <c r="AR234" s="160" t="s">
        <v>141</v>
      </c>
      <c r="AT234" s="160" t="s">
        <v>136</v>
      </c>
      <c r="AU234" s="160" t="s">
        <v>142</v>
      </c>
      <c r="AY234" s="15" t="s">
        <v>131</v>
      </c>
      <c r="BE234" s="161">
        <f t="shared" si="4"/>
        <v>0</v>
      </c>
      <c r="BF234" s="161">
        <f t="shared" si="5"/>
        <v>0</v>
      </c>
      <c r="BG234" s="161">
        <f t="shared" si="6"/>
        <v>0</v>
      </c>
      <c r="BH234" s="161">
        <f t="shared" si="7"/>
        <v>0</v>
      </c>
      <c r="BI234" s="161">
        <f t="shared" si="8"/>
        <v>0</v>
      </c>
      <c r="BJ234" s="15" t="s">
        <v>84</v>
      </c>
      <c r="BK234" s="161">
        <f t="shared" si="9"/>
        <v>0</v>
      </c>
      <c r="BL234" s="15" t="s">
        <v>141</v>
      </c>
      <c r="BM234" s="160" t="s">
        <v>646</v>
      </c>
    </row>
    <row r="235" spans="2:65" s="1" customFormat="1" ht="14.45" customHeight="1">
      <c r="B235" s="148"/>
      <c r="C235" s="149" t="s">
        <v>647</v>
      </c>
      <c r="D235" s="149" t="s">
        <v>136</v>
      </c>
      <c r="E235" s="150" t="s">
        <v>648</v>
      </c>
      <c r="F235" s="151" t="s">
        <v>649</v>
      </c>
      <c r="G235" s="152" t="s">
        <v>152</v>
      </c>
      <c r="H235" s="153">
        <v>5</v>
      </c>
      <c r="I235" s="154"/>
      <c r="J235" s="155">
        <f t="shared" si="0"/>
        <v>0</v>
      </c>
      <c r="K235" s="151" t="s">
        <v>140</v>
      </c>
      <c r="L235" s="30"/>
      <c r="M235" s="156" t="s">
        <v>1</v>
      </c>
      <c r="N235" s="157" t="s">
        <v>41</v>
      </c>
      <c r="O235" s="53"/>
      <c r="P235" s="158">
        <f t="shared" si="1"/>
        <v>0</v>
      </c>
      <c r="Q235" s="158">
        <v>0</v>
      </c>
      <c r="R235" s="158">
        <f t="shared" si="2"/>
        <v>0</v>
      </c>
      <c r="S235" s="158">
        <v>0</v>
      </c>
      <c r="T235" s="159">
        <f t="shared" si="3"/>
        <v>0</v>
      </c>
      <c r="AR235" s="160" t="s">
        <v>141</v>
      </c>
      <c r="AT235" s="160" t="s">
        <v>136</v>
      </c>
      <c r="AU235" s="160" t="s">
        <v>142</v>
      </c>
      <c r="AY235" s="15" t="s">
        <v>131</v>
      </c>
      <c r="BE235" s="161">
        <f t="shared" si="4"/>
        <v>0</v>
      </c>
      <c r="BF235" s="161">
        <f t="shared" si="5"/>
        <v>0</v>
      </c>
      <c r="BG235" s="161">
        <f t="shared" si="6"/>
        <v>0</v>
      </c>
      <c r="BH235" s="161">
        <f t="shared" si="7"/>
        <v>0</v>
      </c>
      <c r="BI235" s="161">
        <f t="shared" si="8"/>
        <v>0</v>
      </c>
      <c r="BJ235" s="15" t="s">
        <v>84</v>
      </c>
      <c r="BK235" s="161">
        <f t="shared" si="9"/>
        <v>0</v>
      </c>
      <c r="BL235" s="15" t="s">
        <v>141</v>
      </c>
      <c r="BM235" s="160" t="s">
        <v>650</v>
      </c>
    </row>
    <row r="236" spans="2:65" s="1" customFormat="1" ht="14.45" customHeight="1">
      <c r="B236" s="148"/>
      <c r="C236" s="149" t="s">
        <v>651</v>
      </c>
      <c r="D236" s="149" t="s">
        <v>136</v>
      </c>
      <c r="E236" s="150" t="s">
        <v>652</v>
      </c>
      <c r="F236" s="151" t="s">
        <v>653</v>
      </c>
      <c r="G236" s="152" t="s">
        <v>152</v>
      </c>
      <c r="H236" s="153">
        <v>7</v>
      </c>
      <c r="I236" s="154"/>
      <c r="J236" s="155">
        <f t="shared" si="0"/>
        <v>0</v>
      </c>
      <c r="K236" s="151" t="s">
        <v>140</v>
      </c>
      <c r="L236" s="30"/>
      <c r="M236" s="156" t="s">
        <v>1</v>
      </c>
      <c r="N236" s="157" t="s">
        <v>41</v>
      </c>
      <c r="O236" s="53"/>
      <c r="P236" s="158">
        <f t="shared" si="1"/>
        <v>0</v>
      </c>
      <c r="Q236" s="158">
        <v>0</v>
      </c>
      <c r="R236" s="158">
        <f t="shared" si="2"/>
        <v>0</v>
      </c>
      <c r="S236" s="158">
        <v>0</v>
      </c>
      <c r="T236" s="159">
        <f t="shared" si="3"/>
        <v>0</v>
      </c>
      <c r="AR236" s="160" t="s">
        <v>141</v>
      </c>
      <c r="AT236" s="160" t="s">
        <v>136</v>
      </c>
      <c r="AU236" s="160" t="s">
        <v>142</v>
      </c>
      <c r="AY236" s="15" t="s">
        <v>131</v>
      </c>
      <c r="BE236" s="161">
        <f t="shared" si="4"/>
        <v>0</v>
      </c>
      <c r="BF236" s="161">
        <f t="shared" si="5"/>
        <v>0</v>
      </c>
      <c r="BG236" s="161">
        <f t="shared" si="6"/>
        <v>0</v>
      </c>
      <c r="BH236" s="161">
        <f t="shared" si="7"/>
        <v>0</v>
      </c>
      <c r="BI236" s="161">
        <f t="shared" si="8"/>
        <v>0</v>
      </c>
      <c r="BJ236" s="15" t="s">
        <v>84</v>
      </c>
      <c r="BK236" s="161">
        <f t="shared" si="9"/>
        <v>0</v>
      </c>
      <c r="BL236" s="15" t="s">
        <v>141</v>
      </c>
      <c r="BM236" s="160" t="s">
        <v>654</v>
      </c>
    </row>
    <row r="237" spans="2:65" s="1" customFormat="1" ht="14.45" customHeight="1">
      <c r="B237" s="148"/>
      <c r="C237" s="149" t="s">
        <v>655</v>
      </c>
      <c r="D237" s="149" t="s">
        <v>136</v>
      </c>
      <c r="E237" s="150" t="s">
        <v>656</v>
      </c>
      <c r="F237" s="151" t="s">
        <v>657</v>
      </c>
      <c r="G237" s="152" t="s">
        <v>152</v>
      </c>
      <c r="H237" s="153">
        <v>5</v>
      </c>
      <c r="I237" s="154"/>
      <c r="J237" s="155">
        <f t="shared" si="0"/>
        <v>0</v>
      </c>
      <c r="K237" s="151" t="s">
        <v>140</v>
      </c>
      <c r="L237" s="30"/>
      <c r="M237" s="156" t="s">
        <v>1</v>
      </c>
      <c r="N237" s="157" t="s">
        <v>41</v>
      </c>
      <c r="O237" s="53"/>
      <c r="P237" s="158">
        <f t="shared" si="1"/>
        <v>0</v>
      </c>
      <c r="Q237" s="158">
        <v>0</v>
      </c>
      <c r="R237" s="158">
        <f t="shared" si="2"/>
        <v>0</v>
      </c>
      <c r="S237" s="158">
        <v>0</v>
      </c>
      <c r="T237" s="159">
        <f t="shared" si="3"/>
        <v>0</v>
      </c>
      <c r="AR237" s="160" t="s">
        <v>141</v>
      </c>
      <c r="AT237" s="160" t="s">
        <v>136</v>
      </c>
      <c r="AU237" s="160" t="s">
        <v>142</v>
      </c>
      <c r="AY237" s="15" t="s">
        <v>131</v>
      </c>
      <c r="BE237" s="161">
        <f t="shared" si="4"/>
        <v>0</v>
      </c>
      <c r="BF237" s="161">
        <f t="shared" si="5"/>
        <v>0</v>
      </c>
      <c r="BG237" s="161">
        <f t="shared" si="6"/>
        <v>0</v>
      </c>
      <c r="BH237" s="161">
        <f t="shared" si="7"/>
        <v>0</v>
      </c>
      <c r="BI237" s="161">
        <f t="shared" si="8"/>
        <v>0</v>
      </c>
      <c r="BJ237" s="15" t="s">
        <v>84</v>
      </c>
      <c r="BK237" s="161">
        <f t="shared" si="9"/>
        <v>0</v>
      </c>
      <c r="BL237" s="15" t="s">
        <v>141</v>
      </c>
      <c r="BM237" s="160" t="s">
        <v>658</v>
      </c>
    </row>
    <row r="238" spans="2:65" s="1" customFormat="1" ht="14.45" customHeight="1">
      <c r="B238" s="148"/>
      <c r="C238" s="162" t="s">
        <v>659</v>
      </c>
      <c r="D238" s="162" t="s">
        <v>165</v>
      </c>
      <c r="E238" s="163" t="s">
        <v>660</v>
      </c>
      <c r="F238" s="164" t="s">
        <v>661</v>
      </c>
      <c r="G238" s="165" t="s">
        <v>662</v>
      </c>
      <c r="H238" s="166">
        <v>1</v>
      </c>
      <c r="I238" s="167"/>
      <c r="J238" s="168">
        <f t="shared" si="0"/>
        <v>0</v>
      </c>
      <c r="K238" s="164" t="s">
        <v>140</v>
      </c>
      <c r="L238" s="169"/>
      <c r="M238" s="170" t="s">
        <v>1</v>
      </c>
      <c r="N238" s="171" t="s">
        <v>41</v>
      </c>
      <c r="O238" s="53"/>
      <c r="P238" s="158">
        <f t="shared" si="1"/>
        <v>0</v>
      </c>
      <c r="Q238" s="158">
        <v>2.5000000000000001E-2</v>
      </c>
      <c r="R238" s="158">
        <f t="shared" si="2"/>
        <v>2.5000000000000001E-2</v>
      </c>
      <c r="S238" s="158">
        <v>0</v>
      </c>
      <c r="T238" s="159">
        <f t="shared" si="3"/>
        <v>0</v>
      </c>
      <c r="AR238" s="160" t="s">
        <v>168</v>
      </c>
      <c r="AT238" s="160" t="s">
        <v>165</v>
      </c>
      <c r="AU238" s="160" t="s">
        <v>142</v>
      </c>
      <c r="AY238" s="15" t="s">
        <v>131</v>
      </c>
      <c r="BE238" s="161">
        <f t="shared" si="4"/>
        <v>0</v>
      </c>
      <c r="BF238" s="161">
        <f t="shared" si="5"/>
        <v>0</v>
      </c>
      <c r="BG238" s="161">
        <f t="shared" si="6"/>
        <v>0</v>
      </c>
      <c r="BH238" s="161">
        <f t="shared" si="7"/>
        <v>0</v>
      </c>
      <c r="BI238" s="161">
        <f t="shared" si="8"/>
        <v>0</v>
      </c>
      <c r="BJ238" s="15" t="s">
        <v>84</v>
      </c>
      <c r="BK238" s="161">
        <f t="shared" si="9"/>
        <v>0</v>
      </c>
      <c r="BL238" s="15" t="s">
        <v>141</v>
      </c>
      <c r="BM238" s="160" t="s">
        <v>663</v>
      </c>
    </row>
    <row r="239" spans="2:65" s="1" customFormat="1" ht="14.45" customHeight="1">
      <c r="B239" s="148"/>
      <c r="C239" s="162" t="s">
        <v>664</v>
      </c>
      <c r="D239" s="162" t="s">
        <v>165</v>
      </c>
      <c r="E239" s="163" t="s">
        <v>665</v>
      </c>
      <c r="F239" s="164" t="s">
        <v>666</v>
      </c>
      <c r="G239" s="165" t="s">
        <v>662</v>
      </c>
      <c r="H239" s="166">
        <v>1</v>
      </c>
      <c r="I239" s="167"/>
      <c r="J239" s="168">
        <f t="shared" si="0"/>
        <v>0</v>
      </c>
      <c r="K239" s="164" t="s">
        <v>140</v>
      </c>
      <c r="L239" s="169"/>
      <c r="M239" s="170" t="s">
        <v>1</v>
      </c>
      <c r="N239" s="171" t="s">
        <v>41</v>
      </c>
      <c r="O239" s="53"/>
      <c r="P239" s="158">
        <f t="shared" si="1"/>
        <v>0</v>
      </c>
      <c r="Q239" s="158">
        <v>4.0000000000000001E-3</v>
      </c>
      <c r="R239" s="158">
        <f t="shared" si="2"/>
        <v>4.0000000000000001E-3</v>
      </c>
      <c r="S239" s="158">
        <v>0</v>
      </c>
      <c r="T239" s="159">
        <f t="shared" si="3"/>
        <v>0</v>
      </c>
      <c r="AR239" s="160" t="s">
        <v>168</v>
      </c>
      <c r="AT239" s="160" t="s">
        <v>165</v>
      </c>
      <c r="AU239" s="160" t="s">
        <v>142</v>
      </c>
      <c r="AY239" s="15" t="s">
        <v>131</v>
      </c>
      <c r="BE239" s="161">
        <f t="shared" si="4"/>
        <v>0</v>
      </c>
      <c r="BF239" s="161">
        <f t="shared" si="5"/>
        <v>0</v>
      </c>
      <c r="BG239" s="161">
        <f t="shared" si="6"/>
        <v>0</v>
      </c>
      <c r="BH239" s="161">
        <f t="shared" si="7"/>
        <v>0</v>
      </c>
      <c r="BI239" s="161">
        <f t="shared" si="8"/>
        <v>0</v>
      </c>
      <c r="BJ239" s="15" t="s">
        <v>84</v>
      </c>
      <c r="BK239" s="161">
        <f t="shared" si="9"/>
        <v>0</v>
      </c>
      <c r="BL239" s="15" t="s">
        <v>141</v>
      </c>
      <c r="BM239" s="160" t="s">
        <v>667</v>
      </c>
    </row>
    <row r="240" spans="2:65" s="1" customFormat="1" ht="21.6" customHeight="1">
      <c r="B240" s="148"/>
      <c r="C240" s="149" t="s">
        <v>668</v>
      </c>
      <c r="D240" s="149" t="s">
        <v>136</v>
      </c>
      <c r="E240" s="150" t="s">
        <v>669</v>
      </c>
      <c r="F240" s="151" t="s">
        <v>670</v>
      </c>
      <c r="G240" s="152" t="s">
        <v>152</v>
      </c>
      <c r="H240" s="153">
        <v>1</v>
      </c>
      <c r="I240" s="154"/>
      <c r="J240" s="155">
        <f t="shared" si="0"/>
        <v>0</v>
      </c>
      <c r="K240" s="151" t="s">
        <v>140</v>
      </c>
      <c r="L240" s="30"/>
      <c r="M240" s="156" t="s">
        <v>1</v>
      </c>
      <c r="N240" s="157" t="s">
        <v>41</v>
      </c>
      <c r="O240" s="53"/>
      <c r="P240" s="158">
        <f t="shared" si="1"/>
        <v>0</v>
      </c>
      <c r="Q240" s="158">
        <v>0</v>
      </c>
      <c r="R240" s="158">
        <f t="shared" si="2"/>
        <v>0</v>
      </c>
      <c r="S240" s="158">
        <v>0.16600000000000001</v>
      </c>
      <c r="T240" s="159">
        <f t="shared" si="3"/>
        <v>0.16600000000000001</v>
      </c>
      <c r="AR240" s="160" t="s">
        <v>141</v>
      </c>
      <c r="AT240" s="160" t="s">
        <v>136</v>
      </c>
      <c r="AU240" s="160" t="s">
        <v>142</v>
      </c>
      <c r="AY240" s="15" t="s">
        <v>131</v>
      </c>
      <c r="BE240" s="161">
        <f t="shared" si="4"/>
        <v>0</v>
      </c>
      <c r="BF240" s="161">
        <f t="shared" si="5"/>
        <v>0</v>
      </c>
      <c r="BG240" s="161">
        <f t="shared" si="6"/>
        <v>0</v>
      </c>
      <c r="BH240" s="161">
        <f t="shared" si="7"/>
        <v>0</v>
      </c>
      <c r="BI240" s="161">
        <f t="shared" si="8"/>
        <v>0</v>
      </c>
      <c r="BJ240" s="15" t="s">
        <v>84</v>
      </c>
      <c r="BK240" s="161">
        <f t="shared" si="9"/>
        <v>0</v>
      </c>
      <c r="BL240" s="15" t="s">
        <v>141</v>
      </c>
      <c r="BM240" s="160" t="s">
        <v>671</v>
      </c>
    </row>
    <row r="241" spans="2:65" s="11" customFormat="1" ht="20.85" customHeight="1">
      <c r="B241" s="135"/>
      <c r="D241" s="136" t="s">
        <v>75</v>
      </c>
      <c r="E241" s="146" t="s">
        <v>672</v>
      </c>
      <c r="F241" s="146" t="s">
        <v>673</v>
      </c>
      <c r="I241" s="138"/>
      <c r="J241" s="147">
        <f>BK241</f>
        <v>0</v>
      </c>
      <c r="L241" s="135"/>
      <c r="M241" s="140"/>
      <c r="N241" s="141"/>
      <c r="O241" s="141"/>
      <c r="P241" s="142">
        <f>SUM(P242:P256)</f>
        <v>0</v>
      </c>
      <c r="Q241" s="141"/>
      <c r="R241" s="142">
        <f>SUM(R242:R256)</f>
        <v>0.49768915999999996</v>
      </c>
      <c r="S241" s="141"/>
      <c r="T241" s="143">
        <f>SUM(T242:T256)</f>
        <v>0</v>
      </c>
      <c r="AR241" s="136" t="s">
        <v>84</v>
      </c>
      <c r="AT241" s="144" t="s">
        <v>75</v>
      </c>
      <c r="AU241" s="144" t="s">
        <v>86</v>
      </c>
      <c r="AY241" s="136" t="s">
        <v>131</v>
      </c>
      <c r="BK241" s="145">
        <f>SUM(BK242:BK256)</f>
        <v>0</v>
      </c>
    </row>
    <row r="242" spans="2:65" s="1" customFormat="1" ht="14.45" customHeight="1">
      <c r="B242" s="148"/>
      <c r="C242" s="149" t="s">
        <v>674</v>
      </c>
      <c r="D242" s="149" t="s">
        <v>136</v>
      </c>
      <c r="E242" s="150" t="s">
        <v>675</v>
      </c>
      <c r="F242" s="151" t="s">
        <v>676</v>
      </c>
      <c r="G242" s="152" t="s">
        <v>469</v>
      </c>
      <c r="H242" s="153">
        <v>12.76</v>
      </c>
      <c r="I242" s="154"/>
      <c r="J242" s="155">
        <f>ROUND(I242*H242,2)</f>
        <v>0</v>
      </c>
      <c r="K242" s="151" t="s">
        <v>140</v>
      </c>
      <c r="L242" s="30"/>
      <c r="M242" s="156" t="s">
        <v>1</v>
      </c>
      <c r="N242" s="157" t="s">
        <v>41</v>
      </c>
      <c r="O242" s="53"/>
      <c r="P242" s="158">
        <f>O242*H242</f>
        <v>0</v>
      </c>
      <c r="Q242" s="158">
        <v>2.9999999999999997E-4</v>
      </c>
      <c r="R242" s="158">
        <f>Q242*H242</f>
        <v>3.8279999999999998E-3</v>
      </c>
      <c r="S242" s="158">
        <v>0</v>
      </c>
      <c r="T242" s="159">
        <f>S242*H242</f>
        <v>0</v>
      </c>
      <c r="AR242" s="160" t="s">
        <v>141</v>
      </c>
      <c r="AT242" s="160" t="s">
        <v>136</v>
      </c>
      <c r="AU242" s="160" t="s">
        <v>142</v>
      </c>
      <c r="AY242" s="15" t="s">
        <v>131</v>
      </c>
      <c r="BE242" s="161">
        <f>IF(N242="základní",J242,0)</f>
        <v>0</v>
      </c>
      <c r="BF242" s="161">
        <f>IF(N242="snížená",J242,0)</f>
        <v>0</v>
      </c>
      <c r="BG242" s="161">
        <f>IF(N242="zákl. přenesená",J242,0)</f>
        <v>0</v>
      </c>
      <c r="BH242" s="161">
        <f>IF(N242="sníž. přenesená",J242,0)</f>
        <v>0</v>
      </c>
      <c r="BI242" s="161">
        <f>IF(N242="nulová",J242,0)</f>
        <v>0</v>
      </c>
      <c r="BJ242" s="15" t="s">
        <v>84</v>
      </c>
      <c r="BK242" s="161">
        <f>ROUND(I242*H242,2)</f>
        <v>0</v>
      </c>
      <c r="BL242" s="15" t="s">
        <v>141</v>
      </c>
      <c r="BM242" s="160" t="s">
        <v>677</v>
      </c>
    </row>
    <row r="243" spans="2:65" s="12" customFormat="1">
      <c r="B243" s="175"/>
      <c r="D243" s="172" t="s">
        <v>225</v>
      </c>
      <c r="E243" s="176" t="s">
        <v>1</v>
      </c>
      <c r="F243" s="177" t="s">
        <v>584</v>
      </c>
      <c r="H243" s="178">
        <v>12.76</v>
      </c>
      <c r="I243" s="179"/>
      <c r="L243" s="175"/>
      <c r="M243" s="180"/>
      <c r="N243" s="181"/>
      <c r="O243" s="181"/>
      <c r="P243" s="181"/>
      <c r="Q243" s="181"/>
      <c r="R243" s="181"/>
      <c r="S243" s="181"/>
      <c r="T243" s="182"/>
      <c r="AT243" s="176" t="s">
        <v>225</v>
      </c>
      <c r="AU243" s="176" t="s">
        <v>142</v>
      </c>
      <c r="AV243" s="12" t="s">
        <v>86</v>
      </c>
      <c r="AW243" s="12" t="s">
        <v>32</v>
      </c>
      <c r="AX243" s="12" t="s">
        <v>84</v>
      </c>
      <c r="AY243" s="176" t="s">
        <v>131</v>
      </c>
    </row>
    <row r="244" spans="2:65" s="1" customFormat="1" ht="21.6" customHeight="1">
      <c r="B244" s="148"/>
      <c r="C244" s="149" t="s">
        <v>678</v>
      </c>
      <c r="D244" s="149" t="s">
        <v>136</v>
      </c>
      <c r="E244" s="150" t="s">
        <v>679</v>
      </c>
      <c r="F244" s="151" t="s">
        <v>680</v>
      </c>
      <c r="G244" s="152" t="s">
        <v>469</v>
      </c>
      <c r="H244" s="153">
        <v>12.76</v>
      </c>
      <c r="I244" s="154"/>
      <c r="J244" s="155">
        <f>ROUND(I244*H244,2)</f>
        <v>0</v>
      </c>
      <c r="K244" s="151" t="s">
        <v>140</v>
      </c>
      <c r="L244" s="30"/>
      <c r="M244" s="156" t="s">
        <v>1</v>
      </c>
      <c r="N244" s="157" t="s">
        <v>41</v>
      </c>
      <c r="O244" s="53"/>
      <c r="P244" s="158">
        <f>O244*H244</f>
        <v>0</v>
      </c>
      <c r="Q244" s="158">
        <v>7.4999999999999997E-3</v>
      </c>
      <c r="R244" s="158">
        <f>Q244*H244</f>
        <v>9.5699999999999993E-2</v>
      </c>
      <c r="S244" s="158">
        <v>0</v>
      </c>
      <c r="T244" s="159">
        <f>S244*H244</f>
        <v>0</v>
      </c>
      <c r="AR244" s="160" t="s">
        <v>141</v>
      </c>
      <c r="AT244" s="160" t="s">
        <v>136</v>
      </c>
      <c r="AU244" s="160" t="s">
        <v>142</v>
      </c>
      <c r="AY244" s="15" t="s">
        <v>131</v>
      </c>
      <c r="BE244" s="161">
        <f>IF(N244="základní",J244,0)</f>
        <v>0</v>
      </c>
      <c r="BF244" s="161">
        <f>IF(N244="snížená",J244,0)</f>
        <v>0</v>
      </c>
      <c r="BG244" s="161">
        <f>IF(N244="zákl. přenesená",J244,0)</f>
        <v>0</v>
      </c>
      <c r="BH244" s="161">
        <f>IF(N244="sníž. přenesená",J244,0)</f>
        <v>0</v>
      </c>
      <c r="BI244" s="161">
        <f>IF(N244="nulová",J244,0)</f>
        <v>0</v>
      </c>
      <c r="BJ244" s="15" t="s">
        <v>84</v>
      </c>
      <c r="BK244" s="161">
        <f>ROUND(I244*H244,2)</f>
        <v>0</v>
      </c>
      <c r="BL244" s="15" t="s">
        <v>141</v>
      </c>
      <c r="BM244" s="160" t="s">
        <v>681</v>
      </c>
    </row>
    <row r="245" spans="2:65" s="12" customFormat="1">
      <c r="B245" s="175"/>
      <c r="D245" s="172" t="s">
        <v>225</v>
      </c>
      <c r="E245" s="176" t="s">
        <v>1</v>
      </c>
      <c r="F245" s="177" t="s">
        <v>584</v>
      </c>
      <c r="H245" s="178">
        <v>12.76</v>
      </c>
      <c r="I245" s="179"/>
      <c r="L245" s="175"/>
      <c r="M245" s="180"/>
      <c r="N245" s="181"/>
      <c r="O245" s="181"/>
      <c r="P245" s="181"/>
      <c r="Q245" s="181"/>
      <c r="R245" s="181"/>
      <c r="S245" s="181"/>
      <c r="T245" s="182"/>
      <c r="AT245" s="176" t="s">
        <v>225</v>
      </c>
      <c r="AU245" s="176" t="s">
        <v>142</v>
      </c>
      <c r="AV245" s="12" t="s">
        <v>86</v>
      </c>
      <c r="AW245" s="12" t="s">
        <v>32</v>
      </c>
      <c r="AX245" s="12" t="s">
        <v>84</v>
      </c>
      <c r="AY245" s="176" t="s">
        <v>131</v>
      </c>
    </row>
    <row r="246" spans="2:65" s="1" customFormat="1" ht="21.6" customHeight="1">
      <c r="B246" s="148"/>
      <c r="C246" s="149" t="s">
        <v>682</v>
      </c>
      <c r="D246" s="149" t="s">
        <v>136</v>
      </c>
      <c r="E246" s="150" t="s">
        <v>683</v>
      </c>
      <c r="F246" s="151" t="s">
        <v>684</v>
      </c>
      <c r="G246" s="152" t="s">
        <v>139</v>
      </c>
      <c r="H246" s="153">
        <v>17.105</v>
      </c>
      <c r="I246" s="154"/>
      <c r="J246" s="155">
        <f>ROUND(I246*H246,2)</f>
        <v>0</v>
      </c>
      <c r="K246" s="151" t="s">
        <v>140</v>
      </c>
      <c r="L246" s="30"/>
      <c r="M246" s="156" t="s">
        <v>1</v>
      </c>
      <c r="N246" s="157" t="s">
        <v>41</v>
      </c>
      <c r="O246" s="53"/>
      <c r="P246" s="158">
        <f>O246*H246</f>
        <v>0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AR246" s="160" t="s">
        <v>141</v>
      </c>
      <c r="AT246" s="160" t="s">
        <v>136</v>
      </c>
      <c r="AU246" s="160" t="s">
        <v>142</v>
      </c>
      <c r="AY246" s="15" t="s">
        <v>131</v>
      </c>
      <c r="BE246" s="161">
        <f>IF(N246="základní",J246,0)</f>
        <v>0</v>
      </c>
      <c r="BF246" s="161">
        <f>IF(N246="snížená",J246,0)</f>
        <v>0</v>
      </c>
      <c r="BG246" s="161">
        <f>IF(N246="zákl. přenesená",J246,0)</f>
        <v>0</v>
      </c>
      <c r="BH246" s="161">
        <f>IF(N246="sníž. přenesená",J246,0)</f>
        <v>0</v>
      </c>
      <c r="BI246" s="161">
        <f>IF(N246="nulová",J246,0)</f>
        <v>0</v>
      </c>
      <c r="BJ246" s="15" t="s">
        <v>84</v>
      </c>
      <c r="BK246" s="161">
        <f>ROUND(I246*H246,2)</f>
        <v>0</v>
      </c>
      <c r="BL246" s="15" t="s">
        <v>141</v>
      </c>
      <c r="BM246" s="160" t="s">
        <v>685</v>
      </c>
    </row>
    <row r="247" spans="2:65" s="12" customFormat="1">
      <c r="B247" s="175"/>
      <c r="D247" s="172" t="s">
        <v>225</v>
      </c>
      <c r="E247" s="176" t="s">
        <v>1</v>
      </c>
      <c r="F247" s="177" t="s">
        <v>513</v>
      </c>
      <c r="H247" s="178">
        <v>17.105</v>
      </c>
      <c r="I247" s="179"/>
      <c r="L247" s="175"/>
      <c r="M247" s="180"/>
      <c r="N247" s="181"/>
      <c r="O247" s="181"/>
      <c r="P247" s="181"/>
      <c r="Q247" s="181"/>
      <c r="R247" s="181"/>
      <c r="S247" s="181"/>
      <c r="T247" s="182"/>
      <c r="AT247" s="176" t="s">
        <v>225</v>
      </c>
      <c r="AU247" s="176" t="s">
        <v>142</v>
      </c>
      <c r="AV247" s="12" t="s">
        <v>86</v>
      </c>
      <c r="AW247" s="12" t="s">
        <v>32</v>
      </c>
      <c r="AX247" s="12" t="s">
        <v>84</v>
      </c>
      <c r="AY247" s="176" t="s">
        <v>131</v>
      </c>
    </row>
    <row r="248" spans="2:65" s="1" customFormat="1" ht="14.45" customHeight="1">
      <c r="B248" s="148"/>
      <c r="C248" s="162" t="s">
        <v>686</v>
      </c>
      <c r="D248" s="162" t="s">
        <v>165</v>
      </c>
      <c r="E248" s="163" t="s">
        <v>687</v>
      </c>
      <c r="F248" s="164" t="s">
        <v>688</v>
      </c>
      <c r="G248" s="165" t="s">
        <v>139</v>
      </c>
      <c r="H248" s="166">
        <v>18.815999999999999</v>
      </c>
      <c r="I248" s="167"/>
      <c r="J248" s="168">
        <f>ROUND(I248*H248,2)</f>
        <v>0</v>
      </c>
      <c r="K248" s="164" t="s">
        <v>140</v>
      </c>
      <c r="L248" s="169"/>
      <c r="M248" s="170" t="s">
        <v>1</v>
      </c>
      <c r="N248" s="171" t="s">
        <v>41</v>
      </c>
      <c r="O248" s="53"/>
      <c r="P248" s="158">
        <f>O248*H248</f>
        <v>0</v>
      </c>
      <c r="Q248" s="158">
        <v>6.0000000000000002E-5</v>
      </c>
      <c r="R248" s="158">
        <f>Q248*H248</f>
        <v>1.12896E-3</v>
      </c>
      <c r="S248" s="158">
        <v>0</v>
      </c>
      <c r="T248" s="159">
        <f>S248*H248</f>
        <v>0</v>
      </c>
      <c r="AR248" s="160" t="s">
        <v>168</v>
      </c>
      <c r="AT248" s="160" t="s">
        <v>165</v>
      </c>
      <c r="AU248" s="160" t="s">
        <v>142</v>
      </c>
      <c r="AY248" s="15" t="s">
        <v>131</v>
      </c>
      <c r="BE248" s="161">
        <f>IF(N248="základní",J248,0)</f>
        <v>0</v>
      </c>
      <c r="BF248" s="161">
        <f>IF(N248="snížená",J248,0)</f>
        <v>0</v>
      </c>
      <c r="BG248" s="161">
        <f>IF(N248="zákl. přenesená",J248,0)</f>
        <v>0</v>
      </c>
      <c r="BH248" s="161">
        <f>IF(N248="sníž. přenesená",J248,0)</f>
        <v>0</v>
      </c>
      <c r="BI248" s="161">
        <f>IF(N248="nulová",J248,0)</f>
        <v>0</v>
      </c>
      <c r="BJ248" s="15" t="s">
        <v>84</v>
      </c>
      <c r="BK248" s="161">
        <f>ROUND(I248*H248,2)</f>
        <v>0</v>
      </c>
      <c r="BL248" s="15" t="s">
        <v>141</v>
      </c>
      <c r="BM248" s="160" t="s">
        <v>689</v>
      </c>
    </row>
    <row r="249" spans="2:65" s="12" customFormat="1">
      <c r="B249" s="175"/>
      <c r="D249" s="172" t="s">
        <v>225</v>
      </c>
      <c r="F249" s="177" t="s">
        <v>690</v>
      </c>
      <c r="H249" s="178">
        <v>18.815999999999999</v>
      </c>
      <c r="I249" s="179"/>
      <c r="L249" s="175"/>
      <c r="M249" s="180"/>
      <c r="N249" s="181"/>
      <c r="O249" s="181"/>
      <c r="P249" s="181"/>
      <c r="Q249" s="181"/>
      <c r="R249" s="181"/>
      <c r="S249" s="181"/>
      <c r="T249" s="182"/>
      <c r="AT249" s="176" t="s">
        <v>225</v>
      </c>
      <c r="AU249" s="176" t="s">
        <v>142</v>
      </c>
      <c r="AV249" s="12" t="s">
        <v>86</v>
      </c>
      <c r="AW249" s="12" t="s">
        <v>3</v>
      </c>
      <c r="AX249" s="12" t="s">
        <v>84</v>
      </c>
      <c r="AY249" s="176" t="s">
        <v>131</v>
      </c>
    </row>
    <row r="250" spans="2:65" s="1" customFormat="1" ht="21.6" customHeight="1">
      <c r="B250" s="148"/>
      <c r="C250" s="149" t="s">
        <v>691</v>
      </c>
      <c r="D250" s="149" t="s">
        <v>136</v>
      </c>
      <c r="E250" s="150" t="s">
        <v>692</v>
      </c>
      <c r="F250" s="151" t="s">
        <v>693</v>
      </c>
      <c r="G250" s="152" t="s">
        <v>139</v>
      </c>
      <c r="H250" s="153">
        <v>17.75</v>
      </c>
      <c r="I250" s="154"/>
      <c r="J250" s="155">
        <f>ROUND(I250*H250,2)</f>
        <v>0</v>
      </c>
      <c r="K250" s="151" t="s">
        <v>140</v>
      </c>
      <c r="L250" s="30"/>
      <c r="M250" s="156" t="s">
        <v>1</v>
      </c>
      <c r="N250" s="157" t="s">
        <v>41</v>
      </c>
      <c r="O250" s="53"/>
      <c r="P250" s="158">
        <f>O250*H250</f>
        <v>0</v>
      </c>
      <c r="Q250" s="158">
        <v>4.2999999999999999E-4</v>
      </c>
      <c r="R250" s="158">
        <f>Q250*H250</f>
        <v>7.6324999999999995E-3</v>
      </c>
      <c r="S250" s="158">
        <v>0</v>
      </c>
      <c r="T250" s="159">
        <f>S250*H250</f>
        <v>0</v>
      </c>
      <c r="AR250" s="160" t="s">
        <v>141</v>
      </c>
      <c r="AT250" s="160" t="s">
        <v>136</v>
      </c>
      <c r="AU250" s="160" t="s">
        <v>142</v>
      </c>
      <c r="AY250" s="15" t="s">
        <v>131</v>
      </c>
      <c r="BE250" s="161">
        <f>IF(N250="základní",J250,0)</f>
        <v>0</v>
      </c>
      <c r="BF250" s="161">
        <f>IF(N250="snížená",J250,0)</f>
        <v>0</v>
      </c>
      <c r="BG250" s="161">
        <f>IF(N250="zákl. přenesená",J250,0)</f>
        <v>0</v>
      </c>
      <c r="BH250" s="161">
        <f>IF(N250="sníž. přenesená",J250,0)</f>
        <v>0</v>
      </c>
      <c r="BI250" s="161">
        <f>IF(N250="nulová",J250,0)</f>
        <v>0</v>
      </c>
      <c r="BJ250" s="15" t="s">
        <v>84</v>
      </c>
      <c r="BK250" s="161">
        <f>ROUND(I250*H250,2)</f>
        <v>0</v>
      </c>
      <c r="BL250" s="15" t="s">
        <v>141</v>
      </c>
      <c r="BM250" s="160" t="s">
        <v>694</v>
      </c>
    </row>
    <row r="251" spans="2:65" s="12" customFormat="1">
      <c r="B251" s="175"/>
      <c r="D251" s="172" t="s">
        <v>225</v>
      </c>
      <c r="E251" s="176" t="s">
        <v>1</v>
      </c>
      <c r="F251" s="177" t="s">
        <v>695</v>
      </c>
      <c r="H251" s="178">
        <v>17.75</v>
      </c>
      <c r="I251" s="179"/>
      <c r="L251" s="175"/>
      <c r="M251" s="180"/>
      <c r="N251" s="181"/>
      <c r="O251" s="181"/>
      <c r="P251" s="181"/>
      <c r="Q251" s="181"/>
      <c r="R251" s="181"/>
      <c r="S251" s="181"/>
      <c r="T251" s="182"/>
      <c r="AT251" s="176" t="s">
        <v>225</v>
      </c>
      <c r="AU251" s="176" t="s">
        <v>142</v>
      </c>
      <c r="AV251" s="12" t="s">
        <v>86</v>
      </c>
      <c r="AW251" s="12" t="s">
        <v>32</v>
      </c>
      <c r="AX251" s="12" t="s">
        <v>84</v>
      </c>
      <c r="AY251" s="176" t="s">
        <v>131</v>
      </c>
    </row>
    <row r="252" spans="2:65" s="1" customFormat="1" ht="14.45" customHeight="1">
      <c r="B252" s="148"/>
      <c r="C252" s="162" t="s">
        <v>696</v>
      </c>
      <c r="D252" s="162" t="s">
        <v>165</v>
      </c>
      <c r="E252" s="163" t="s">
        <v>697</v>
      </c>
      <c r="F252" s="164" t="s">
        <v>698</v>
      </c>
      <c r="G252" s="165" t="s">
        <v>152</v>
      </c>
      <c r="H252" s="166">
        <v>44.375</v>
      </c>
      <c r="I252" s="167"/>
      <c r="J252" s="168">
        <f>ROUND(I252*H252,2)</f>
        <v>0</v>
      </c>
      <c r="K252" s="164" t="s">
        <v>140</v>
      </c>
      <c r="L252" s="169"/>
      <c r="M252" s="170" t="s">
        <v>1</v>
      </c>
      <c r="N252" s="171" t="s">
        <v>41</v>
      </c>
      <c r="O252" s="53"/>
      <c r="P252" s="158">
        <f>O252*H252</f>
        <v>0</v>
      </c>
      <c r="Q252" s="158">
        <v>1.0200000000000001E-3</v>
      </c>
      <c r="R252" s="158">
        <f>Q252*H252</f>
        <v>4.5262500000000004E-2</v>
      </c>
      <c r="S252" s="158">
        <v>0</v>
      </c>
      <c r="T252" s="159">
        <f>S252*H252</f>
        <v>0</v>
      </c>
      <c r="AR252" s="160" t="s">
        <v>168</v>
      </c>
      <c r="AT252" s="160" t="s">
        <v>165</v>
      </c>
      <c r="AU252" s="160" t="s">
        <v>142</v>
      </c>
      <c r="AY252" s="15" t="s">
        <v>131</v>
      </c>
      <c r="BE252" s="161">
        <f>IF(N252="základní",J252,0)</f>
        <v>0</v>
      </c>
      <c r="BF252" s="161">
        <f>IF(N252="snížená",J252,0)</f>
        <v>0</v>
      </c>
      <c r="BG252" s="161">
        <f>IF(N252="zákl. přenesená",J252,0)</f>
        <v>0</v>
      </c>
      <c r="BH252" s="161">
        <f>IF(N252="sníž. přenesená",J252,0)</f>
        <v>0</v>
      </c>
      <c r="BI252" s="161">
        <f>IF(N252="nulová",J252,0)</f>
        <v>0</v>
      </c>
      <c r="BJ252" s="15" t="s">
        <v>84</v>
      </c>
      <c r="BK252" s="161">
        <f>ROUND(I252*H252,2)</f>
        <v>0</v>
      </c>
      <c r="BL252" s="15" t="s">
        <v>141</v>
      </c>
      <c r="BM252" s="160" t="s">
        <v>699</v>
      </c>
    </row>
    <row r="253" spans="2:65" s="12" customFormat="1">
      <c r="B253" s="175"/>
      <c r="D253" s="172" t="s">
        <v>225</v>
      </c>
      <c r="E253" s="176" t="s">
        <v>1</v>
      </c>
      <c r="F253" s="177" t="s">
        <v>700</v>
      </c>
      <c r="H253" s="178">
        <v>44.375</v>
      </c>
      <c r="I253" s="179"/>
      <c r="L253" s="175"/>
      <c r="M253" s="180"/>
      <c r="N253" s="181"/>
      <c r="O253" s="181"/>
      <c r="P253" s="181"/>
      <c r="Q253" s="181"/>
      <c r="R253" s="181"/>
      <c r="S253" s="181"/>
      <c r="T253" s="182"/>
      <c r="AT253" s="176" t="s">
        <v>225</v>
      </c>
      <c r="AU253" s="176" t="s">
        <v>142</v>
      </c>
      <c r="AV253" s="12" t="s">
        <v>86</v>
      </c>
      <c r="AW253" s="12" t="s">
        <v>32</v>
      </c>
      <c r="AX253" s="12" t="s">
        <v>84</v>
      </c>
      <c r="AY253" s="176" t="s">
        <v>131</v>
      </c>
    </row>
    <row r="254" spans="2:65" s="1" customFormat="1" ht="21.6" customHeight="1">
      <c r="B254" s="148"/>
      <c r="C254" s="149" t="s">
        <v>701</v>
      </c>
      <c r="D254" s="149" t="s">
        <v>136</v>
      </c>
      <c r="E254" s="150" t="s">
        <v>702</v>
      </c>
      <c r="F254" s="151" t="s">
        <v>703</v>
      </c>
      <c r="G254" s="152" t="s">
        <v>469</v>
      </c>
      <c r="H254" s="153">
        <v>12.76</v>
      </c>
      <c r="I254" s="154"/>
      <c r="J254" s="155">
        <f>ROUND(I254*H254,2)</f>
        <v>0</v>
      </c>
      <c r="K254" s="151" t="s">
        <v>140</v>
      </c>
      <c r="L254" s="30"/>
      <c r="M254" s="156" t="s">
        <v>1</v>
      </c>
      <c r="N254" s="157" t="s">
        <v>41</v>
      </c>
      <c r="O254" s="53"/>
      <c r="P254" s="158">
        <f>O254*H254</f>
        <v>0</v>
      </c>
      <c r="Q254" s="158">
        <v>7.4999999999999997E-3</v>
      </c>
      <c r="R254" s="158">
        <f>Q254*H254</f>
        <v>9.5699999999999993E-2</v>
      </c>
      <c r="S254" s="158">
        <v>0</v>
      </c>
      <c r="T254" s="159">
        <f>S254*H254</f>
        <v>0</v>
      </c>
      <c r="AR254" s="160" t="s">
        <v>141</v>
      </c>
      <c r="AT254" s="160" t="s">
        <v>136</v>
      </c>
      <c r="AU254" s="160" t="s">
        <v>142</v>
      </c>
      <c r="AY254" s="15" t="s">
        <v>131</v>
      </c>
      <c r="BE254" s="161">
        <f>IF(N254="základní",J254,0)</f>
        <v>0</v>
      </c>
      <c r="BF254" s="161">
        <f>IF(N254="snížená",J254,0)</f>
        <v>0</v>
      </c>
      <c r="BG254" s="161">
        <f>IF(N254="zákl. přenesená",J254,0)</f>
        <v>0</v>
      </c>
      <c r="BH254" s="161">
        <f>IF(N254="sníž. přenesená",J254,0)</f>
        <v>0</v>
      </c>
      <c r="BI254" s="161">
        <f>IF(N254="nulová",J254,0)</f>
        <v>0</v>
      </c>
      <c r="BJ254" s="15" t="s">
        <v>84</v>
      </c>
      <c r="BK254" s="161">
        <f>ROUND(I254*H254,2)</f>
        <v>0</v>
      </c>
      <c r="BL254" s="15" t="s">
        <v>141</v>
      </c>
      <c r="BM254" s="160" t="s">
        <v>704</v>
      </c>
    </row>
    <row r="255" spans="2:65" s="12" customFormat="1">
      <c r="B255" s="175"/>
      <c r="D255" s="172" t="s">
        <v>225</v>
      </c>
      <c r="E255" s="176" t="s">
        <v>1</v>
      </c>
      <c r="F255" s="177" t="s">
        <v>584</v>
      </c>
      <c r="H255" s="178">
        <v>12.76</v>
      </c>
      <c r="I255" s="179"/>
      <c r="L255" s="175"/>
      <c r="M255" s="180"/>
      <c r="N255" s="181"/>
      <c r="O255" s="181"/>
      <c r="P255" s="181"/>
      <c r="Q255" s="181"/>
      <c r="R255" s="181"/>
      <c r="S255" s="181"/>
      <c r="T255" s="182"/>
      <c r="AT255" s="176" t="s">
        <v>225</v>
      </c>
      <c r="AU255" s="176" t="s">
        <v>142</v>
      </c>
      <c r="AV255" s="12" t="s">
        <v>86</v>
      </c>
      <c r="AW255" s="12" t="s">
        <v>32</v>
      </c>
      <c r="AX255" s="12" t="s">
        <v>84</v>
      </c>
      <c r="AY255" s="176" t="s">
        <v>131</v>
      </c>
    </row>
    <row r="256" spans="2:65" s="1" customFormat="1" ht="14.45" customHeight="1">
      <c r="B256" s="148"/>
      <c r="C256" s="162" t="s">
        <v>705</v>
      </c>
      <c r="D256" s="162" t="s">
        <v>165</v>
      </c>
      <c r="E256" s="163" t="s">
        <v>706</v>
      </c>
      <c r="F256" s="164" t="s">
        <v>707</v>
      </c>
      <c r="G256" s="165" t="s">
        <v>469</v>
      </c>
      <c r="H256" s="166">
        <v>14.036</v>
      </c>
      <c r="I256" s="167"/>
      <c r="J256" s="168">
        <f>ROUND(I256*H256,2)</f>
        <v>0</v>
      </c>
      <c r="K256" s="164" t="s">
        <v>140</v>
      </c>
      <c r="L256" s="169"/>
      <c r="M256" s="170" t="s">
        <v>1</v>
      </c>
      <c r="N256" s="171" t="s">
        <v>41</v>
      </c>
      <c r="O256" s="53"/>
      <c r="P256" s="158">
        <f>O256*H256</f>
        <v>0</v>
      </c>
      <c r="Q256" s="158">
        <v>1.77E-2</v>
      </c>
      <c r="R256" s="158">
        <f>Q256*H256</f>
        <v>0.2484372</v>
      </c>
      <c r="S256" s="158">
        <v>0</v>
      </c>
      <c r="T256" s="159">
        <f>S256*H256</f>
        <v>0</v>
      </c>
      <c r="AR256" s="160" t="s">
        <v>168</v>
      </c>
      <c r="AT256" s="160" t="s">
        <v>165</v>
      </c>
      <c r="AU256" s="160" t="s">
        <v>142</v>
      </c>
      <c r="AY256" s="15" t="s">
        <v>131</v>
      </c>
      <c r="BE256" s="161">
        <f>IF(N256="základní",J256,0)</f>
        <v>0</v>
      </c>
      <c r="BF256" s="161">
        <f>IF(N256="snížená",J256,0)</f>
        <v>0</v>
      </c>
      <c r="BG256" s="161">
        <f>IF(N256="zákl. přenesená",J256,0)</f>
        <v>0</v>
      </c>
      <c r="BH256" s="161">
        <f>IF(N256="sníž. přenesená",J256,0)</f>
        <v>0</v>
      </c>
      <c r="BI256" s="161">
        <f>IF(N256="nulová",J256,0)</f>
        <v>0</v>
      </c>
      <c r="BJ256" s="15" t="s">
        <v>84</v>
      </c>
      <c r="BK256" s="161">
        <f>ROUND(I256*H256,2)</f>
        <v>0</v>
      </c>
      <c r="BL256" s="15" t="s">
        <v>141</v>
      </c>
      <c r="BM256" s="160" t="s">
        <v>708</v>
      </c>
    </row>
    <row r="257" spans="2:65" s="11" customFormat="1" ht="20.85" customHeight="1">
      <c r="B257" s="135"/>
      <c r="D257" s="136" t="s">
        <v>75</v>
      </c>
      <c r="E257" s="146" t="s">
        <v>709</v>
      </c>
      <c r="F257" s="146" t="s">
        <v>710</v>
      </c>
      <c r="I257" s="138"/>
      <c r="J257" s="147">
        <f>BK257</f>
        <v>0</v>
      </c>
      <c r="L257" s="135"/>
      <c r="M257" s="140"/>
      <c r="N257" s="141"/>
      <c r="O257" s="141"/>
      <c r="P257" s="142">
        <f>SUM(P258:P260)</f>
        <v>0</v>
      </c>
      <c r="Q257" s="141"/>
      <c r="R257" s="142">
        <f>SUM(R258:R260)</f>
        <v>0.20703147999999999</v>
      </c>
      <c r="S257" s="141"/>
      <c r="T257" s="143">
        <f>SUM(T258:T260)</f>
        <v>0</v>
      </c>
      <c r="AR257" s="136" t="s">
        <v>84</v>
      </c>
      <c r="AT257" s="144" t="s">
        <v>75</v>
      </c>
      <c r="AU257" s="144" t="s">
        <v>86</v>
      </c>
      <c r="AY257" s="136" t="s">
        <v>131</v>
      </c>
      <c r="BK257" s="145">
        <f>SUM(BK258:BK260)</f>
        <v>0</v>
      </c>
    </row>
    <row r="258" spans="2:65" s="1" customFormat="1" ht="21.6" customHeight="1">
      <c r="B258" s="148"/>
      <c r="C258" s="149" t="s">
        <v>711</v>
      </c>
      <c r="D258" s="149" t="s">
        <v>136</v>
      </c>
      <c r="E258" s="150" t="s">
        <v>712</v>
      </c>
      <c r="F258" s="151" t="s">
        <v>713</v>
      </c>
      <c r="G258" s="152" t="s">
        <v>469</v>
      </c>
      <c r="H258" s="153">
        <v>25.486999999999998</v>
      </c>
      <c r="I258" s="154"/>
      <c r="J258" s="155">
        <f>ROUND(I258*H258,2)</f>
        <v>0</v>
      </c>
      <c r="K258" s="151" t="s">
        <v>140</v>
      </c>
      <c r="L258" s="30"/>
      <c r="M258" s="156" t="s">
        <v>1</v>
      </c>
      <c r="N258" s="157" t="s">
        <v>41</v>
      </c>
      <c r="O258" s="53"/>
      <c r="P258" s="158">
        <f>O258*H258</f>
        <v>0</v>
      </c>
      <c r="Q258" s="158">
        <v>6.0000000000000001E-3</v>
      </c>
      <c r="R258" s="158">
        <f>Q258*H258</f>
        <v>0.152922</v>
      </c>
      <c r="S258" s="158">
        <v>0</v>
      </c>
      <c r="T258" s="159">
        <f>S258*H258</f>
        <v>0</v>
      </c>
      <c r="AR258" s="160" t="s">
        <v>141</v>
      </c>
      <c r="AT258" s="160" t="s">
        <v>136</v>
      </c>
      <c r="AU258" s="160" t="s">
        <v>142</v>
      </c>
      <c r="AY258" s="15" t="s">
        <v>131</v>
      </c>
      <c r="BE258" s="161">
        <f>IF(N258="základní",J258,0)</f>
        <v>0</v>
      </c>
      <c r="BF258" s="161">
        <f>IF(N258="snížená",J258,0)</f>
        <v>0</v>
      </c>
      <c r="BG258" s="161">
        <f>IF(N258="zákl. přenesená",J258,0)</f>
        <v>0</v>
      </c>
      <c r="BH258" s="161">
        <f>IF(N258="sníž. přenesená",J258,0)</f>
        <v>0</v>
      </c>
      <c r="BI258" s="161">
        <f>IF(N258="nulová",J258,0)</f>
        <v>0</v>
      </c>
      <c r="BJ258" s="15" t="s">
        <v>84</v>
      </c>
      <c r="BK258" s="161">
        <f>ROUND(I258*H258,2)</f>
        <v>0</v>
      </c>
      <c r="BL258" s="15" t="s">
        <v>141</v>
      </c>
      <c r="BM258" s="160" t="s">
        <v>714</v>
      </c>
    </row>
    <row r="259" spans="2:65" s="12" customFormat="1">
      <c r="B259" s="175"/>
      <c r="D259" s="172" t="s">
        <v>225</v>
      </c>
      <c r="E259" s="176" t="s">
        <v>1</v>
      </c>
      <c r="F259" s="177" t="s">
        <v>715</v>
      </c>
      <c r="H259" s="178">
        <v>25.486999999999998</v>
      </c>
      <c r="I259" s="179"/>
      <c r="L259" s="175"/>
      <c r="M259" s="180"/>
      <c r="N259" s="181"/>
      <c r="O259" s="181"/>
      <c r="P259" s="181"/>
      <c r="Q259" s="181"/>
      <c r="R259" s="181"/>
      <c r="S259" s="181"/>
      <c r="T259" s="182"/>
      <c r="AT259" s="176" t="s">
        <v>225</v>
      </c>
      <c r="AU259" s="176" t="s">
        <v>142</v>
      </c>
      <c r="AV259" s="12" t="s">
        <v>86</v>
      </c>
      <c r="AW259" s="12" t="s">
        <v>32</v>
      </c>
      <c r="AX259" s="12" t="s">
        <v>84</v>
      </c>
      <c r="AY259" s="176" t="s">
        <v>131</v>
      </c>
    </row>
    <row r="260" spans="2:65" s="1" customFormat="1" ht="14.45" customHeight="1">
      <c r="B260" s="148"/>
      <c r="C260" s="162" t="s">
        <v>716</v>
      </c>
      <c r="D260" s="162" t="s">
        <v>165</v>
      </c>
      <c r="E260" s="163" t="s">
        <v>717</v>
      </c>
      <c r="F260" s="164" t="s">
        <v>718</v>
      </c>
      <c r="G260" s="165" t="s">
        <v>469</v>
      </c>
      <c r="H260" s="166">
        <v>28.036000000000001</v>
      </c>
      <c r="I260" s="167"/>
      <c r="J260" s="168">
        <f>ROUND(I260*H260,2)</f>
        <v>0</v>
      </c>
      <c r="K260" s="164" t="s">
        <v>140</v>
      </c>
      <c r="L260" s="169"/>
      <c r="M260" s="170" t="s">
        <v>1</v>
      </c>
      <c r="N260" s="171" t="s">
        <v>41</v>
      </c>
      <c r="O260" s="53"/>
      <c r="P260" s="158">
        <f>O260*H260</f>
        <v>0</v>
      </c>
      <c r="Q260" s="158">
        <v>1.9300000000000001E-3</v>
      </c>
      <c r="R260" s="158">
        <f>Q260*H260</f>
        <v>5.4109480000000001E-2</v>
      </c>
      <c r="S260" s="158">
        <v>0</v>
      </c>
      <c r="T260" s="159">
        <f>S260*H260</f>
        <v>0</v>
      </c>
      <c r="AR260" s="160" t="s">
        <v>168</v>
      </c>
      <c r="AT260" s="160" t="s">
        <v>165</v>
      </c>
      <c r="AU260" s="160" t="s">
        <v>142</v>
      </c>
      <c r="AY260" s="15" t="s">
        <v>131</v>
      </c>
      <c r="BE260" s="161">
        <f>IF(N260="základní",J260,0)</f>
        <v>0</v>
      </c>
      <c r="BF260" s="161">
        <f>IF(N260="snížená",J260,0)</f>
        <v>0</v>
      </c>
      <c r="BG260" s="161">
        <f>IF(N260="zákl. přenesená",J260,0)</f>
        <v>0</v>
      </c>
      <c r="BH260" s="161">
        <f>IF(N260="sníž. přenesená",J260,0)</f>
        <v>0</v>
      </c>
      <c r="BI260" s="161">
        <f>IF(N260="nulová",J260,0)</f>
        <v>0</v>
      </c>
      <c r="BJ260" s="15" t="s">
        <v>84</v>
      </c>
      <c r="BK260" s="161">
        <f>ROUND(I260*H260,2)</f>
        <v>0</v>
      </c>
      <c r="BL260" s="15" t="s">
        <v>141</v>
      </c>
      <c r="BM260" s="160" t="s">
        <v>719</v>
      </c>
    </row>
    <row r="261" spans="2:65" s="11" customFormat="1" ht="20.85" customHeight="1">
      <c r="B261" s="135"/>
      <c r="D261" s="136" t="s">
        <v>75</v>
      </c>
      <c r="E261" s="146" t="s">
        <v>720</v>
      </c>
      <c r="F261" s="146" t="s">
        <v>721</v>
      </c>
      <c r="I261" s="138"/>
      <c r="J261" s="147">
        <f>BK261</f>
        <v>0</v>
      </c>
      <c r="L261" s="135"/>
      <c r="M261" s="140"/>
      <c r="N261" s="141"/>
      <c r="O261" s="141"/>
      <c r="P261" s="142">
        <f>SUM(P262:P266)</f>
        <v>0</v>
      </c>
      <c r="Q261" s="141"/>
      <c r="R261" s="142">
        <f>SUM(R262:R266)</f>
        <v>0</v>
      </c>
      <c r="S261" s="141"/>
      <c r="T261" s="143">
        <f>SUM(T262:T266)</f>
        <v>0</v>
      </c>
      <c r="AR261" s="136" t="s">
        <v>84</v>
      </c>
      <c r="AT261" s="144" t="s">
        <v>75</v>
      </c>
      <c r="AU261" s="144" t="s">
        <v>86</v>
      </c>
      <c r="AY261" s="136" t="s">
        <v>131</v>
      </c>
      <c r="BK261" s="145">
        <f>SUM(BK262:BK266)</f>
        <v>0</v>
      </c>
    </row>
    <row r="262" spans="2:65" s="1" customFormat="1" ht="14.45" customHeight="1">
      <c r="B262" s="148"/>
      <c r="C262" s="149" t="s">
        <v>722</v>
      </c>
      <c r="D262" s="149" t="s">
        <v>136</v>
      </c>
      <c r="E262" s="150" t="s">
        <v>723</v>
      </c>
      <c r="F262" s="151" t="s">
        <v>724</v>
      </c>
      <c r="G262" s="152" t="s">
        <v>469</v>
      </c>
      <c r="H262" s="153">
        <v>11.704000000000001</v>
      </c>
      <c r="I262" s="154"/>
      <c r="J262" s="155">
        <f>ROUND(I262*H262,2)</f>
        <v>0</v>
      </c>
      <c r="K262" s="151" t="s">
        <v>140</v>
      </c>
      <c r="L262" s="30"/>
      <c r="M262" s="156" t="s">
        <v>1</v>
      </c>
      <c r="N262" s="157" t="s">
        <v>41</v>
      </c>
      <c r="O262" s="53"/>
      <c r="P262" s="158">
        <f>O262*H262</f>
        <v>0</v>
      </c>
      <c r="Q262" s="158">
        <v>0</v>
      </c>
      <c r="R262" s="158">
        <f>Q262*H262</f>
        <v>0</v>
      </c>
      <c r="S262" s="158">
        <v>0</v>
      </c>
      <c r="T262" s="159">
        <f>S262*H262</f>
        <v>0</v>
      </c>
      <c r="AR262" s="160" t="s">
        <v>141</v>
      </c>
      <c r="AT262" s="160" t="s">
        <v>136</v>
      </c>
      <c r="AU262" s="160" t="s">
        <v>142</v>
      </c>
      <c r="AY262" s="15" t="s">
        <v>131</v>
      </c>
      <c r="BE262" s="161">
        <f>IF(N262="základní",J262,0)</f>
        <v>0</v>
      </c>
      <c r="BF262" s="161">
        <f>IF(N262="snížená",J262,0)</f>
        <v>0</v>
      </c>
      <c r="BG262" s="161">
        <f>IF(N262="zákl. přenesená",J262,0)</f>
        <v>0</v>
      </c>
      <c r="BH262" s="161">
        <f>IF(N262="sníž. přenesená",J262,0)</f>
        <v>0</v>
      </c>
      <c r="BI262" s="161">
        <f>IF(N262="nulová",J262,0)</f>
        <v>0</v>
      </c>
      <c r="BJ262" s="15" t="s">
        <v>84</v>
      </c>
      <c r="BK262" s="161">
        <f>ROUND(I262*H262,2)</f>
        <v>0</v>
      </c>
      <c r="BL262" s="15" t="s">
        <v>141</v>
      </c>
      <c r="BM262" s="160" t="s">
        <v>725</v>
      </c>
    </row>
    <row r="263" spans="2:65" s="12" customFormat="1">
      <c r="B263" s="175"/>
      <c r="D263" s="172" t="s">
        <v>225</v>
      </c>
      <c r="E263" s="176" t="s">
        <v>1</v>
      </c>
      <c r="F263" s="177" t="s">
        <v>726</v>
      </c>
      <c r="H263" s="178">
        <v>11.704000000000001</v>
      </c>
      <c r="I263" s="179"/>
      <c r="L263" s="175"/>
      <c r="M263" s="180"/>
      <c r="N263" s="181"/>
      <c r="O263" s="181"/>
      <c r="P263" s="181"/>
      <c r="Q263" s="181"/>
      <c r="R263" s="181"/>
      <c r="S263" s="181"/>
      <c r="T263" s="182"/>
      <c r="AT263" s="176" t="s">
        <v>225</v>
      </c>
      <c r="AU263" s="176" t="s">
        <v>142</v>
      </c>
      <c r="AV263" s="12" t="s">
        <v>86</v>
      </c>
      <c r="AW263" s="12" t="s">
        <v>32</v>
      </c>
      <c r="AX263" s="12" t="s">
        <v>84</v>
      </c>
      <c r="AY263" s="176" t="s">
        <v>131</v>
      </c>
    </row>
    <row r="264" spans="2:65" s="1" customFormat="1" ht="14.45" customHeight="1">
      <c r="B264" s="148"/>
      <c r="C264" s="149" t="s">
        <v>727</v>
      </c>
      <c r="D264" s="149" t="s">
        <v>136</v>
      </c>
      <c r="E264" s="150" t="s">
        <v>728</v>
      </c>
      <c r="F264" s="151" t="s">
        <v>724</v>
      </c>
      <c r="G264" s="152" t="s">
        <v>469</v>
      </c>
      <c r="H264" s="153">
        <v>65.442999999999998</v>
      </c>
      <c r="I264" s="154"/>
      <c r="J264" s="155">
        <f>ROUND(I264*H264,2)</f>
        <v>0</v>
      </c>
      <c r="K264" s="151" t="s">
        <v>1</v>
      </c>
      <c r="L264" s="30"/>
      <c r="M264" s="156" t="s">
        <v>1</v>
      </c>
      <c r="N264" s="157" t="s">
        <v>41</v>
      </c>
      <c r="O264" s="53"/>
      <c r="P264" s="158">
        <f>O264*H264</f>
        <v>0</v>
      </c>
      <c r="Q264" s="158">
        <v>0</v>
      </c>
      <c r="R264" s="158">
        <f>Q264*H264</f>
        <v>0</v>
      </c>
      <c r="S264" s="158">
        <v>0</v>
      </c>
      <c r="T264" s="159">
        <f>S264*H264</f>
        <v>0</v>
      </c>
      <c r="AR264" s="160" t="s">
        <v>141</v>
      </c>
      <c r="AT264" s="160" t="s">
        <v>136</v>
      </c>
      <c r="AU264" s="160" t="s">
        <v>142</v>
      </c>
      <c r="AY264" s="15" t="s">
        <v>131</v>
      </c>
      <c r="BE264" s="161">
        <f>IF(N264="základní",J264,0)</f>
        <v>0</v>
      </c>
      <c r="BF264" s="161">
        <f>IF(N264="snížená",J264,0)</f>
        <v>0</v>
      </c>
      <c r="BG264" s="161">
        <f>IF(N264="zákl. přenesená",J264,0)</f>
        <v>0</v>
      </c>
      <c r="BH264" s="161">
        <f>IF(N264="sníž. přenesená",J264,0)</f>
        <v>0</v>
      </c>
      <c r="BI264" s="161">
        <f>IF(N264="nulová",J264,0)</f>
        <v>0</v>
      </c>
      <c r="BJ264" s="15" t="s">
        <v>84</v>
      </c>
      <c r="BK264" s="161">
        <f>ROUND(I264*H264,2)</f>
        <v>0</v>
      </c>
      <c r="BL264" s="15" t="s">
        <v>141</v>
      </c>
      <c r="BM264" s="160" t="s">
        <v>729</v>
      </c>
    </row>
    <row r="265" spans="2:65" s="12" customFormat="1">
      <c r="B265" s="175"/>
      <c r="D265" s="172" t="s">
        <v>225</v>
      </c>
      <c r="E265" s="176" t="s">
        <v>1</v>
      </c>
      <c r="F265" s="177" t="s">
        <v>730</v>
      </c>
      <c r="H265" s="178">
        <v>65.442999999999998</v>
      </c>
      <c r="I265" s="179"/>
      <c r="L265" s="175"/>
      <c r="M265" s="180"/>
      <c r="N265" s="181"/>
      <c r="O265" s="181"/>
      <c r="P265" s="181"/>
      <c r="Q265" s="181"/>
      <c r="R265" s="181"/>
      <c r="S265" s="181"/>
      <c r="T265" s="182"/>
      <c r="AT265" s="176" t="s">
        <v>225</v>
      </c>
      <c r="AU265" s="176" t="s">
        <v>142</v>
      </c>
      <c r="AV265" s="12" t="s">
        <v>86</v>
      </c>
      <c r="AW265" s="12" t="s">
        <v>32</v>
      </c>
      <c r="AX265" s="12" t="s">
        <v>76</v>
      </c>
      <c r="AY265" s="176" t="s">
        <v>131</v>
      </c>
    </row>
    <row r="266" spans="2:65" s="13" customFormat="1">
      <c r="B266" s="192"/>
      <c r="D266" s="172" t="s">
        <v>225</v>
      </c>
      <c r="E266" s="193" t="s">
        <v>1</v>
      </c>
      <c r="F266" s="194" t="s">
        <v>485</v>
      </c>
      <c r="H266" s="195">
        <v>65.442999999999998</v>
      </c>
      <c r="I266" s="196"/>
      <c r="L266" s="192"/>
      <c r="M266" s="197"/>
      <c r="N266" s="198"/>
      <c r="O266" s="198"/>
      <c r="P266" s="198"/>
      <c r="Q266" s="198"/>
      <c r="R266" s="198"/>
      <c r="S266" s="198"/>
      <c r="T266" s="199"/>
      <c r="AT266" s="193" t="s">
        <v>225</v>
      </c>
      <c r="AU266" s="193" t="s">
        <v>142</v>
      </c>
      <c r="AV266" s="13" t="s">
        <v>141</v>
      </c>
      <c r="AW266" s="13" t="s">
        <v>32</v>
      </c>
      <c r="AX266" s="13" t="s">
        <v>84</v>
      </c>
      <c r="AY266" s="193" t="s">
        <v>131</v>
      </c>
    </row>
    <row r="267" spans="2:65" s="11" customFormat="1" ht="20.85" customHeight="1">
      <c r="B267" s="135"/>
      <c r="D267" s="136" t="s">
        <v>75</v>
      </c>
      <c r="E267" s="146" t="s">
        <v>731</v>
      </c>
      <c r="F267" s="146" t="s">
        <v>732</v>
      </c>
      <c r="I267" s="138"/>
      <c r="J267" s="147">
        <f>BK267</f>
        <v>0</v>
      </c>
      <c r="L267" s="135"/>
      <c r="M267" s="140"/>
      <c r="N267" s="141"/>
      <c r="O267" s="141"/>
      <c r="P267" s="142">
        <f>SUM(P268:P270)</f>
        <v>0</v>
      </c>
      <c r="Q267" s="141"/>
      <c r="R267" s="142">
        <f>SUM(R268:R270)</f>
        <v>2.0703969999999999E-2</v>
      </c>
      <c r="S267" s="141"/>
      <c r="T267" s="143">
        <f>SUM(T268:T270)</f>
        <v>0</v>
      </c>
      <c r="AR267" s="136" t="s">
        <v>84</v>
      </c>
      <c r="AT267" s="144" t="s">
        <v>75</v>
      </c>
      <c r="AU267" s="144" t="s">
        <v>86</v>
      </c>
      <c r="AY267" s="136" t="s">
        <v>131</v>
      </c>
      <c r="BK267" s="145">
        <f>SUM(BK268:BK270)</f>
        <v>0</v>
      </c>
    </row>
    <row r="268" spans="2:65" s="1" customFormat="1" ht="21.6" customHeight="1">
      <c r="B268" s="148"/>
      <c r="C268" s="149" t="s">
        <v>302</v>
      </c>
      <c r="D268" s="149" t="s">
        <v>136</v>
      </c>
      <c r="E268" s="150" t="s">
        <v>733</v>
      </c>
      <c r="F268" s="151" t="s">
        <v>734</v>
      </c>
      <c r="G268" s="152" t="s">
        <v>469</v>
      </c>
      <c r="H268" s="153">
        <v>71.393000000000001</v>
      </c>
      <c r="I268" s="154"/>
      <c r="J268" s="155">
        <f>ROUND(I268*H268,2)</f>
        <v>0</v>
      </c>
      <c r="K268" s="151" t="s">
        <v>140</v>
      </c>
      <c r="L268" s="30"/>
      <c r="M268" s="156" t="s">
        <v>1</v>
      </c>
      <c r="N268" s="157" t="s">
        <v>41</v>
      </c>
      <c r="O268" s="53"/>
      <c r="P268" s="158">
        <f>O268*H268</f>
        <v>0</v>
      </c>
      <c r="Q268" s="158">
        <v>2.9E-4</v>
      </c>
      <c r="R268" s="158">
        <f>Q268*H268</f>
        <v>2.0703969999999999E-2</v>
      </c>
      <c r="S268" s="158">
        <v>0</v>
      </c>
      <c r="T268" s="159">
        <f>S268*H268</f>
        <v>0</v>
      </c>
      <c r="AR268" s="160" t="s">
        <v>141</v>
      </c>
      <c r="AT268" s="160" t="s">
        <v>136</v>
      </c>
      <c r="AU268" s="160" t="s">
        <v>142</v>
      </c>
      <c r="AY268" s="15" t="s">
        <v>131</v>
      </c>
      <c r="BE268" s="161">
        <f>IF(N268="základní",J268,0)</f>
        <v>0</v>
      </c>
      <c r="BF268" s="161">
        <f>IF(N268="snížená",J268,0)</f>
        <v>0</v>
      </c>
      <c r="BG268" s="161">
        <f>IF(N268="zákl. přenesená",J268,0)</f>
        <v>0</v>
      </c>
      <c r="BH268" s="161">
        <f>IF(N268="sníž. přenesená",J268,0)</f>
        <v>0</v>
      </c>
      <c r="BI268" s="161">
        <f>IF(N268="nulová",J268,0)</f>
        <v>0</v>
      </c>
      <c r="BJ268" s="15" t="s">
        <v>84</v>
      </c>
      <c r="BK268" s="161">
        <f>ROUND(I268*H268,2)</f>
        <v>0</v>
      </c>
      <c r="BL268" s="15" t="s">
        <v>141</v>
      </c>
      <c r="BM268" s="160" t="s">
        <v>735</v>
      </c>
    </row>
    <row r="269" spans="2:65" s="12" customFormat="1">
      <c r="B269" s="175"/>
      <c r="D269" s="172" t="s">
        <v>225</v>
      </c>
      <c r="E269" s="176" t="s">
        <v>1</v>
      </c>
      <c r="F269" s="177" t="s">
        <v>736</v>
      </c>
      <c r="H269" s="178">
        <v>71.393000000000001</v>
      </c>
      <c r="I269" s="179"/>
      <c r="L269" s="175"/>
      <c r="M269" s="180"/>
      <c r="N269" s="181"/>
      <c r="O269" s="181"/>
      <c r="P269" s="181"/>
      <c r="Q269" s="181"/>
      <c r="R269" s="181"/>
      <c r="S269" s="181"/>
      <c r="T269" s="182"/>
      <c r="AT269" s="176" t="s">
        <v>225</v>
      </c>
      <c r="AU269" s="176" t="s">
        <v>142</v>
      </c>
      <c r="AV269" s="12" t="s">
        <v>86</v>
      </c>
      <c r="AW269" s="12" t="s">
        <v>32</v>
      </c>
      <c r="AX269" s="12" t="s">
        <v>76</v>
      </c>
      <c r="AY269" s="176" t="s">
        <v>131</v>
      </c>
    </row>
    <row r="270" spans="2:65" s="13" customFormat="1">
      <c r="B270" s="192"/>
      <c r="D270" s="172" t="s">
        <v>225</v>
      </c>
      <c r="E270" s="193" t="s">
        <v>1</v>
      </c>
      <c r="F270" s="194" t="s">
        <v>485</v>
      </c>
      <c r="H270" s="195">
        <v>71.393000000000001</v>
      </c>
      <c r="I270" s="196"/>
      <c r="L270" s="192"/>
      <c r="M270" s="197"/>
      <c r="N270" s="198"/>
      <c r="O270" s="198"/>
      <c r="P270" s="198"/>
      <c r="Q270" s="198"/>
      <c r="R270" s="198"/>
      <c r="S270" s="198"/>
      <c r="T270" s="199"/>
      <c r="AT270" s="193" t="s">
        <v>225</v>
      </c>
      <c r="AU270" s="193" t="s">
        <v>142</v>
      </c>
      <c r="AV270" s="13" t="s">
        <v>141</v>
      </c>
      <c r="AW270" s="13" t="s">
        <v>32</v>
      </c>
      <c r="AX270" s="13" t="s">
        <v>84</v>
      </c>
      <c r="AY270" s="193" t="s">
        <v>131</v>
      </c>
    </row>
    <row r="271" spans="2:65" s="11" customFormat="1" ht="25.9" customHeight="1">
      <c r="B271" s="135"/>
      <c r="D271" s="136" t="s">
        <v>75</v>
      </c>
      <c r="E271" s="137" t="s">
        <v>239</v>
      </c>
      <c r="F271" s="137" t="s">
        <v>240</v>
      </c>
      <c r="I271" s="138"/>
      <c r="J271" s="139">
        <f>BK271</f>
        <v>0</v>
      </c>
      <c r="L271" s="135"/>
      <c r="M271" s="140"/>
      <c r="N271" s="141"/>
      <c r="O271" s="141"/>
      <c r="P271" s="142">
        <f>P272</f>
        <v>0</v>
      </c>
      <c r="Q271" s="141"/>
      <c r="R271" s="142">
        <f>R272</f>
        <v>0</v>
      </c>
      <c r="S271" s="141"/>
      <c r="T271" s="143">
        <f>T272</f>
        <v>0</v>
      </c>
      <c r="AR271" s="136" t="s">
        <v>154</v>
      </c>
      <c r="AT271" s="144" t="s">
        <v>75</v>
      </c>
      <c r="AU271" s="144" t="s">
        <v>76</v>
      </c>
      <c r="AY271" s="136" t="s">
        <v>131</v>
      </c>
      <c r="BK271" s="145">
        <f>BK272</f>
        <v>0</v>
      </c>
    </row>
    <row r="272" spans="2:65" s="11" customFormat="1" ht="22.9" customHeight="1">
      <c r="B272" s="135"/>
      <c r="D272" s="136" t="s">
        <v>75</v>
      </c>
      <c r="E272" s="146" t="s">
        <v>443</v>
      </c>
      <c r="F272" s="146" t="s">
        <v>444</v>
      </c>
      <c r="I272" s="138"/>
      <c r="J272" s="147">
        <f>BK272</f>
        <v>0</v>
      </c>
      <c r="L272" s="135"/>
      <c r="M272" s="140"/>
      <c r="N272" s="141"/>
      <c r="O272" s="141"/>
      <c r="P272" s="142">
        <f>P273</f>
        <v>0</v>
      </c>
      <c r="Q272" s="141"/>
      <c r="R272" s="142">
        <f>R273</f>
        <v>0</v>
      </c>
      <c r="S272" s="141"/>
      <c r="T272" s="143">
        <f>T273</f>
        <v>0</v>
      </c>
      <c r="AR272" s="136" t="s">
        <v>154</v>
      </c>
      <c r="AT272" s="144" t="s">
        <v>75</v>
      </c>
      <c r="AU272" s="144" t="s">
        <v>84</v>
      </c>
      <c r="AY272" s="136" t="s">
        <v>131</v>
      </c>
      <c r="BK272" s="145">
        <f>BK273</f>
        <v>0</v>
      </c>
    </row>
    <row r="273" spans="2:65" s="1" customFormat="1" ht="14.45" customHeight="1">
      <c r="B273" s="148"/>
      <c r="C273" s="149" t="s">
        <v>737</v>
      </c>
      <c r="D273" s="149" t="s">
        <v>136</v>
      </c>
      <c r="E273" s="150" t="s">
        <v>446</v>
      </c>
      <c r="F273" s="151" t="s">
        <v>738</v>
      </c>
      <c r="G273" s="152" t="s">
        <v>246</v>
      </c>
      <c r="H273" s="153">
        <v>1</v>
      </c>
      <c r="I273" s="154"/>
      <c r="J273" s="155">
        <f>ROUND(I273*H273,2)</f>
        <v>0</v>
      </c>
      <c r="K273" s="151" t="s">
        <v>140</v>
      </c>
      <c r="L273" s="30"/>
      <c r="M273" s="183" t="s">
        <v>1</v>
      </c>
      <c r="N273" s="184" t="s">
        <v>41</v>
      </c>
      <c r="O273" s="185"/>
      <c r="P273" s="186">
        <f>O273*H273</f>
        <v>0</v>
      </c>
      <c r="Q273" s="186">
        <v>0</v>
      </c>
      <c r="R273" s="186">
        <f>Q273*H273</f>
        <v>0</v>
      </c>
      <c r="S273" s="186">
        <v>0</v>
      </c>
      <c r="T273" s="187">
        <f>S273*H273</f>
        <v>0</v>
      </c>
      <c r="AR273" s="160" t="s">
        <v>247</v>
      </c>
      <c r="AT273" s="160" t="s">
        <v>136</v>
      </c>
      <c r="AU273" s="160" t="s">
        <v>86</v>
      </c>
      <c r="AY273" s="15" t="s">
        <v>131</v>
      </c>
      <c r="BE273" s="161">
        <f>IF(N273="základní",J273,0)</f>
        <v>0</v>
      </c>
      <c r="BF273" s="161">
        <f>IF(N273="snížená",J273,0)</f>
        <v>0</v>
      </c>
      <c r="BG273" s="161">
        <f>IF(N273="zákl. přenesená",J273,0)</f>
        <v>0</v>
      </c>
      <c r="BH273" s="161">
        <f>IF(N273="sníž. přenesená",J273,0)</f>
        <v>0</v>
      </c>
      <c r="BI273" s="161">
        <f>IF(N273="nulová",J273,0)</f>
        <v>0</v>
      </c>
      <c r="BJ273" s="15" t="s">
        <v>84</v>
      </c>
      <c r="BK273" s="161">
        <f>ROUND(I273*H273,2)</f>
        <v>0</v>
      </c>
      <c r="BL273" s="15" t="s">
        <v>247</v>
      </c>
      <c r="BM273" s="160" t="s">
        <v>739</v>
      </c>
    </row>
    <row r="274" spans="2:65" s="1" customFormat="1" ht="6.95" customHeight="1">
      <c r="B274" s="42"/>
      <c r="C274" s="43"/>
      <c r="D274" s="43"/>
      <c r="E274" s="43"/>
      <c r="F274" s="43"/>
      <c r="G274" s="43"/>
      <c r="H274" s="43"/>
      <c r="I274" s="110"/>
      <c r="J274" s="43"/>
      <c r="K274" s="43"/>
      <c r="L274" s="30"/>
    </row>
  </sheetData>
  <autoFilter ref="C134:K273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02 - Voda a kanalizace</vt:lpstr>
      <vt:lpstr>03 - VZT</vt:lpstr>
      <vt:lpstr>04 - Vytápění</vt:lpstr>
      <vt:lpstr>05 - Elektro</vt:lpstr>
      <vt:lpstr>01 - Stavební úpravy</vt:lpstr>
      <vt:lpstr>'01 - Stavební úpravy'!Názvy_tisku</vt:lpstr>
      <vt:lpstr>'02 - Voda a kanalizace'!Názvy_tisku</vt:lpstr>
      <vt:lpstr>'03 - VZT'!Názvy_tisku</vt:lpstr>
      <vt:lpstr>'04 - Vytápění'!Názvy_tisku</vt:lpstr>
      <vt:lpstr>'05 - Elektro'!Názvy_tisku</vt:lpstr>
      <vt:lpstr>'Rekapitulace stavby'!Názvy_tisku</vt:lpstr>
      <vt:lpstr>'01 - Stavební úpravy'!Oblast_tisku</vt:lpstr>
      <vt:lpstr>'02 - Voda a kanalizace'!Oblast_tisku</vt:lpstr>
      <vt:lpstr>'03 - VZT'!Oblast_tisku</vt:lpstr>
      <vt:lpstr>'04 - Vytápění'!Oblast_tisku</vt:lpstr>
      <vt:lpstr>'05 - Elektro'!Oblast_tisku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Macek</dc:creator>
  <cp:lastModifiedBy>Nezmeškal Vladimír</cp:lastModifiedBy>
  <cp:lastPrinted>2019-07-02T08:21:48Z</cp:lastPrinted>
  <dcterms:created xsi:type="dcterms:W3CDTF">2019-04-23T20:32:06Z</dcterms:created>
  <dcterms:modified xsi:type="dcterms:W3CDTF">2019-07-02T08:22:13Z</dcterms:modified>
</cp:coreProperties>
</file>